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37395" windowHeight="17955"/>
  </bookViews>
  <sheets>
    <sheet name="9.ведомства" sheetId="1" r:id="rId1"/>
  </sheets>
  <calcPr calcId="145621"/>
</workbook>
</file>

<file path=xl/calcChain.xml><?xml version="1.0" encoding="utf-8"?>
<calcChain xmlns="http://schemas.openxmlformats.org/spreadsheetml/2006/main">
  <c r="L775" i="1" l="1"/>
  <c r="K775" i="1"/>
  <c r="L1029" i="1" l="1"/>
  <c r="K1029" i="1"/>
  <c r="J1028" i="1"/>
  <c r="J1027" i="1" s="1"/>
  <c r="I1028" i="1"/>
  <c r="I1027" i="1" s="1"/>
  <c r="H1028" i="1"/>
  <c r="G1028" i="1"/>
  <c r="J1026" i="1"/>
  <c r="J1025" i="1" s="1"/>
  <c r="J1024" i="1" s="1"/>
  <c r="I1026" i="1"/>
  <c r="I1025" i="1" s="1"/>
  <c r="I1024" i="1" s="1"/>
  <c r="L1023" i="1"/>
  <c r="L1022" i="1" s="1"/>
  <c r="L1021" i="1" s="1"/>
  <c r="L1020" i="1" s="1"/>
  <c r="L1019" i="1" s="1"/>
  <c r="L1018" i="1" s="1"/>
  <c r="K1023" i="1"/>
  <c r="K1022" i="1" s="1"/>
  <c r="K1021" i="1" s="1"/>
  <c r="K1020" i="1" s="1"/>
  <c r="K1019" i="1" s="1"/>
  <c r="K1018" i="1" s="1"/>
  <c r="J1022" i="1"/>
  <c r="I1022" i="1"/>
  <c r="H1022" i="1"/>
  <c r="H1021" i="1" s="1"/>
  <c r="H1020" i="1" s="1"/>
  <c r="H1019" i="1" s="1"/>
  <c r="H1018" i="1" s="1"/>
  <c r="G1022" i="1"/>
  <c r="G1021" i="1" s="1"/>
  <c r="G1020" i="1" s="1"/>
  <c r="G1019" i="1" s="1"/>
  <c r="G1018" i="1" s="1"/>
  <c r="J1021" i="1"/>
  <c r="J1020" i="1" s="1"/>
  <c r="J1019" i="1" s="1"/>
  <c r="J1018" i="1" s="1"/>
  <c r="I1021" i="1"/>
  <c r="I1020" i="1" s="1"/>
  <c r="I1019" i="1" s="1"/>
  <c r="I1018" i="1" s="1"/>
  <c r="L1017" i="1"/>
  <c r="L1016" i="1" s="1"/>
  <c r="G1017" i="1"/>
  <c r="K1017" i="1" s="1"/>
  <c r="K1016" i="1" s="1"/>
  <c r="J1016" i="1"/>
  <c r="I1016" i="1"/>
  <c r="H1016" i="1"/>
  <c r="G1016" i="1"/>
  <c r="L1015" i="1"/>
  <c r="L1014" i="1" s="1"/>
  <c r="G1015" i="1"/>
  <c r="K1015" i="1" s="1"/>
  <c r="K1014" i="1" s="1"/>
  <c r="J1014" i="1"/>
  <c r="I1014" i="1"/>
  <c r="H1014" i="1"/>
  <c r="L1013" i="1"/>
  <c r="L1012" i="1" s="1"/>
  <c r="K1013" i="1"/>
  <c r="K1012" i="1" s="1"/>
  <c r="J1012" i="1"/>
  <c r="I1012" i="1"/>
  <c r="H1012" i="1"/>
  <c r="G1012" i="1"/>
  <c r="L1006" i="1"/>
  <c r="K1006" i="1"/>
  <c r="L1005" i="1"/>
  <c r="K1005" i="1"/>
  <c r="L1004" i="1"/>
  <c r="K1004" i="1"/>
  <c r="J1003" i="1"/>
  <c r="I1003" i="1"/>
  <c r="H1003" i="1"/>
  <c r="G1003" i="1"/>
  <c r="L1002" i="1"/>
  <c r="L1001" i="1" s="1"/>
  <c r="K1002" i="1"/>
  <c r="K1001" i="1" s="1"/>
  <c r="J1001" i="1"/>
  <c r="I1001" i="1"/>
  <c r="H1001" i="1"/>
  <c r="G1001" i="1"/>
  <c r="L999" i="1"/>
  <c r="L998" i="1" s="1"/>
  <c r="L997" i="1" s="1"/>
  <c r="K999" i="1"/>
  <c r="K998" i="1" s="1"/>
  <c r="K997" i="1" s="1"/>
  <c r="J998" i="1"/>
  <c r="J997" i="1" s="1"/>
  <c r="I998" i="1"/>
  <c r="I997" i="1" s="1"/>
  <c r="H998" i="1"/>
  <c r="H997" i="1" s="1"/>
  <c r="G998" i="1"/>
  <c r="G997" i="1" s="1"/>
  <c r="L992" i="1"/>
  <c r="K992" i="1"/>
  <c r="L991" i="1"/>
  <c r="K991" i="1"/>
  <c r="J990" i="1"/>
  <c r="I990" i="1"/>
  <c r="I989" i="1" s="1"/>
  <c r="I988" i="1" s="1"/>
  <c r="H990" i="1"/>
  <c r="H989" i="1" s="1"/>
  <c r="H988" i="1" s="1"/>
  <c r="G990" i="1"/>
  <c r="G989" i="1" s="1"/>
  <c r="G988" i="1" s="1"/>
  <c r="J989" i="1"/>
  <c r="J988" i="1" s="1"/>
  <c r="L987" i="1"/>
  <c r="L986" i="1" s="1"/>
  <c r="L985" i="1" s="1"/>
  <c r="K987" i="1"/>
  <c r="K986" i="1" s="1"/>
  <c r="K985" i="1" s="1"/>
  <c r="J986" i="1"/>
  <c r="I986" i="1"/>
  <c r="H986" i="1"/>
  <c r="H985" i="1" s="1"/>
  <c r="G986" i="1"/>
  <c r="G985" i="1" s="1"/>
  <c r="J985" i="1"/>
  <c r="I985" i="1"/>
  <c r="L984" i="1"/>
  <c r="L983" i="1" s="1"/>
  <c r="L982" i="1" s="1"/>
  <c r="K984" i="1"/>
  <c r="K983" i="1" s="1"/>
  <c r="K982" i="1" s="1"/>
  <c r="J983" i="1"/>
  <c r="J982" i="1" s="1"/>
  <c r="I983" i="1"/>
  <c r="I982" i="1" s="1"/>
  <c r="I981" i="1" s="1"/>
  <c r="H983" i="1"/>
  <c r="H982" i="1" s="1"/>
  <c r="H981" i="1" s="1"/>
  <c r="G983" i="1"/>
  <c r="G982" i="1" s="1"/>
  <c r="L980" i="1"/>
  <c r="K980" i="1"/>
  <c r="L979" i="1"/>
  <c r="K979" i="1"/>
  <c r="L978" i="1"/>
  <c r="K978" i="1"/>
  <c r="J977" i="1"/>
  <c r="J976" i="1" s="1"/>
  <c r="I977" i="1"/>
  <c r="I976" i="1" s="1"/>
  <c r="H977" i="1"/>
  <c r="H976" i="1" s="1"/>
  <c r="G977" i="1"/>
  <c r="G976" i="1" s="1"/>
  <c r="L975" i="1"/>
  <c r="L974" i="1" s="1"/>
  <c r="L973" i="1" s="1"/>
  <c r="K975" i="1"/>
  <c r="K974" i="1" s="1"/>
  <c r="K973" i="1" s="1"/>
  <c r="J974" i="1"/>
  <c r="I974" i="1"/>
  <c r="H974" i="1"/>
  <c r="H973" i="1" s="1"/>
  <c r="G974" i="1"/>
  <c r="G973" i="1" s="1"/>
  <c r="J973" i="1"/>
  <c r="I973" i="1"/>
  <c r="L972" i="1"/>
  <c r="L971" i="1" s="1"/>
  <c r="L970" i="1" s="1"/>
  <c r="K972" i="1"/>
  <c r="K971" i="1" s="1"/>
  <c r="K970" i="1" s="1"/>
  <c r="J971" i="1"/>
  <c r="I971" i="1"/>
  <c r="H971" i="1"/>
  <c r="H970" i="1" s="1"/>
  <c r="G971" i="1"/>
  <c r="G970" i="1" s="1"/>
  <c r="J970" i="1"/>
  <c r="I970" i="1"/>
  <c r="L969" i="1"/>
  <c r="I969" i="1"/>
  <c r="I968" i="1" s="1"/>
  <c r="I967" i="1" s="1"/>
  <c r="J968" i="1"/>
  <c r="J967" i="1" s="1"/>
  <c r="H968" i="1"/>
  <c r="H967" i="1" s="1"/>
  <c r="G968" i="1"/>
  <c r="G967" i="1" s="1"/>
  <c r="L963" i="1"/>
  <c r="L962" i="1" s="1"/>
  <c r="L961" i="1" s="1"/>
  <c r="K963" i="1"/>
  <c r="K962" i="1" s="1"/>
  <c r="K961" i="1" s="1"/>
  <c r="J962" i="1"/>
  <c r="J961" i="1" s="1"/>
  <c r="I962" i="1"/>
  <c r="I961" i="1" s="1"/>
  <c r="H962" i="1"/>
  <c r="H961" i="1" s="1"/>
  <c r="G962" i="1"/>
  <c r="G961" i="1" s="1"/>
  <c r="L960" i="1"/>
  <c r="G960" i="1"/>
  <c r="K960" i="1" s="1"/>
  <c r="L959" i="1"/>
  <c r="K959" i="1"/>
  <c r="J958" i="1"/>
  <c r="J957" i="1" s="1"/>
  <c r="I958" i="1"/>
  <c r="I957" i="1" s="1"/>
  <c r="H958" i="1"/>
  <c r="H957" i="1" s="1"/>
  <c r="L955" i="1"/>
  <c r="L954" i="1" s="1"/>
  <c r="L953" i="1" s="1"/>
  <c r="G955" i="1"/>
  <c r="G954" i="1" s="1"/>
  <c r="G953" i="1" s="1"/>
  <c r="J954" i="1"/>
  <c r="J953" i="1" s="1"/>
  <c r="I954" i="1"/>
  <c r="I953" i="1" s="1"/>
  <c r="H954" i="1"/>
  <c r="H953" i="1" s="1"/>
  <c r="L947" i="1"/>
  <c r="K947" i="1"/>
  <c r="L946" i="1"/>
  <c r="G946" i="1"/>
  <c r="K946" i="1" s="1"/>
  <c r="J945" i="1"/>
  <c r="J944" i="1" s="1"/>
  <c r="J943" i="1" s="1"/>
  <c r="I945" i="1"/>
  <c r="I944" i="1" s="1"/>
  <c r="I943" i="1" s="1"/>
  <c r="H945" i="1"/>
  <c r="H944" i="1" s="1"/>
  <c r="H943" i="1" s="1"/>
  <c r="L942" i="1"/>
  <c r="L941" i="1" s="1"/>
  <c r="L940" i="1" s="1"/>
  <c r="L939" i="1" s="1"/>
  <c r="K942" i="1"/>
  <c r="K941" i="1" s="1"/>
  <c r="K940" i="1" s="1"/>
  <c r="K939" i="1" s="1"/>
  <c r="J941" i="1"/>
  <c r="J940" i="1" s="1"/>
  <c r="J939" i="1" s="1"/>
  <c r="I941" i="1"/>
  <c r="I940" i="1" s="1"/>
  <c r="I939" i="1" s="1"/>
  <c r="H941" i="1"/>
  <c r="H940" i="1" s="1"/>
  <c r="H939" i="1" s="1"/>
  <c r="G941" i="1"/>
  <c r="G940" i="1" s="1"/>
  <c r="G939" i="1" s="1"/>
  <c r="L936" i="1"/>
  <c r="G936" i="1"/>
  <c r="G935" i="1" s="1"/>
  <c r="J935" i="1"/>
  <c r="I935" i="1"/>
  <c r="H935" i="1"/>
  <c r="L934" i="1"/>
  <c r="L933" i="1" s="1"/>
  <c r="G934" i="1"/>
  <c r="K934" i="1" s="1"/>
  <c r="K933" i="1" s="1"/>
  <c r="J933" i="1"/>
  <c r="I933" i="1"/>
  <c r="H933" i="1"/>
  <c r="G933" i="1"/>
  <c r="L930" i="1"/>
  <c r="L929" i="1" s="1"/>
  <c r="L928" i="1" s="1"/>
  <c r="K930" i="1"/>
  <c r="K929" i="1" s="1"/>
  <c r="K928" i="1" s="1"/>
  <c r="J929" i="1"/>
  <c r="J928" i="1" s="1"/>
  <c r="I929" i="1"/>
  <c r="I928" i="1" s="1"/>
  <c r="H929" i="1"/>
  <c r="H928" i="1" s="1"/>
  <c r="G929" i="1"/>
  <c r="G928" i="1" s="1"/>
  <c r="L927" i="1"/>
  <c r="G927" i="1"/>
  <c r="K927" i="1" s="1"/>
  <c r="L926" i="1"/>
  <c r="G926" i="1"/>
  <c r="J925" i="1"/>
  <c r="J924" i="1" s="1"/>
  <c r="J923" i="1" s="1"/>
  <c r="I925" i="1"/>
  <c r="I924" i="1" s="1"/>
  <c r="I923" i="1" s="1"/>
  <c r="H925" i="1"/>
  <c r="H924" i="1" s="1"/>
  <c r="H923" i="1" s="1"/>
  <c r="L918" i="1"/>
  <c r="K918" i="1"/>
  <c r="L917" i="1"/>
  <c r="K917" i="1"/>
  <c r="J916" i="1"/>
  <c r="J915" i="1" s="1"/>
  <c r="J914" i="1" s="1"/>
  <c r="I916" i="1"/>
  <c r="I915" i="1" s="1"/>
  <c r="I914" i="1" s="1"/>
  <c r="H916" i="1"/>
  <c r="H915" i="1" s="1"/>
  <c r="H914" i="1" s="1"/>
  <c r="G916" i="1"/>
  <c r="G915" i="1" s="1"/>
  <c r="G914" i="1" s="1"/>
  <c r="L913" i="1"/>
  <c r="L912" i="1" s="1"/>
  <c r="L911" i="1" s="1"/>
  <c r="K913" i="1"/>
  <c r="K912" i="1" s="1"/>
  <c r="K911" i="1" s="1"/>
  <c r="J912" i="1"/>
  <c r="J911" i="1" s="1"/>
  <c r="I912" i="1"/>
  <c r="I911" i="1" s="1"/>
  <c r="H912" i="1"/>
  <c r="H911" i="1" s="1"/>
  <c r="G912" i="1"/>
  <c r="G911" i="1" s="1"/>
  <c r="L910" i="1"/>
  <c r="L909" i="1" s="1"/>
  <c r="L908" i="1" s="1"/>
  <c r="G910" i="1"/>
  <c r="K910" i="1" s="1"/>
  <c r="K909" i="1" s="1"/>
  <c r="K908" i="1" s="1"/>
  <c r="J909" i="1"/>
  <c r="J908" i="1" s="1"/>
  <c r="I909" i="1"/>
  <c r="I908" i="1" s="1"/>
  <c r="H909" i="1"/>
  <c r="H908" i="1" s="1"/>
  <c r="L904" i="1"/>
  <c r="G904" i="1"/>
  <c r="G903" i="1" s="1"/>
  <c r="J903" i="1"/>
  <c r="I903" i="1"/>
  <c r="H903" i="1"/>
  <c r="L902" i="1"/>
  <c r="K902" i="1"/>
  <c r="L901" i="1"/>
  <c r="K901" i="1"/>
  <c r="J900" i="1"/>
  <c r="I900" i="1"/>
  <c r="H900" i="1"/>
  <c r="G900" i="1"/>
  <c r="L899" i="1"/>
  <c r="L898" i="1" s="1"/>
  <c r="G899" i="1"/>
  <c r="K899" i="1" s="1"/>
  <c r="K898" i="1" s="1"/>
  <c r="J898" i="1"/>
  <c r="I898" i="1"/>
  <c r="H898" i="1"/>
  <c r="L897" i="1"/>
  <c r="L896" i="1" s="1"/>
  <c r="K897" i="1"/>
  <c r="K896" i="1" s="1"/>
  <c r="J896" i="1"/>
  <c r="I896" i="1"/>
  <c r="H896" i="1"/>
  <c r="G896" i="1"/>
  <c r="L895" i="1"/>
  <c r="L894" i="1" s="1"/>
  <c r="G895" i="1"/>
  <c r="G894" i="1" s="1"/>
  <c r="J894" i="1"/>
  <c r="I894" i="1"/>
  <c r="H894" i="1"/>
  <c r="L891" i="1"/>
  <c r="L890" i="1" s="1"/>
  <c r="L889" i="1" s="1"/>
  <c r="K891" i="1"/>
  <c r="K890" i="1" s="1"/>
  <c r="K889" i="1" s="1"/>
  <c r="J890" i="1"/>
  <c r="I890" i="1"/>
  <c r="I889" i="1" s="1"/>
  <c r="H890" i="1"/>
  <c r="H889" i="1" s="1"/>
  <c r="G890" i="1"/>
  <c r="G889" i="1" s="1"/>
  <c r="J889" i="1"/>
  <c r="L888" i="1"/>
  <c r="K888" i="1"/>
  <c r="J887" i="1"/>
  <c r="J886" i="1" s="1"/>
  <c r="I887" i="1"/>
  <c r="I886" i="1" s="1"/>
  <c r="H887" i="1"/>
  <c r="H886" i="1" s="1"/>
  <c r="G887" i="1"/>
  <c r="G886" i="1" s="1"/>
  <c r="L880" i="1"/>
  <c r="L879" i="1" s="1"/>
  <c r="L878" i="1" s="1"/>
  <c r="L877" i="1" s="1"/>
  <c r="L876" i="1" s="1"/>
  <c r="L875" i="1" s="1"/>
  <c r="K880" i="1"/>
  <c r="K879" i="1" s="1"/>
  <c r="K878" i="1" s="1"/>
  <c r="K877" i="1" s="1"/>
  <c r="K876" i="1" s="1"/>
  <c r="K875" i="1" s="1"/>
  <c r="J879" i="1"/>
  <c r="I879" i="1"/>
  <c r="I878" i="1" s="1"/>
  <c r="I877" i="1" s="1"/>
  <c r="I876" i="1" s="1"/>
  <c r="I875" i="1" s="1"/>
  <c r="H879" i="1"/>
  <c r="H878" i="1" s="1"/>
  <c r="H877" i="1" s="1"/>
  <c r="H876" i="1" s="1"/>
  <c r="H875" i="1" s="1"/>
  <c r="G879" i="1"/>
  <c r="G878" i="1" s="1"/>
  <c r="G877" i="1" s="1"/>
  <c r="G876" i="1" s="1"/>
  <c r="G875" i="1" s="1"/>
  <c r="J878" i="1"/>
  <c r="J877" i="1" s="1"/>
  <c r="J876" i="1" s="1"/>
  <c r="J875" i="1" s="1"/>
  <c r="L874" i="1"/>
  <c r="L873" i="1" s="1"/>
  <c r="L872" i="1" s="1"/>
  <c r="L871" i="1" s="1"/>
  <c r="L870" i="1" s="1"/>
  <c r="L869" i="1" s="1"/>
  <c r="K874" i="1"/>
  <c r="K873" i="1" s="1"/>
  <c r="K872" i="1" s="1"/>
  <c r="K871" i="1" s="1"/>
  <c r="K870" i="1" s="1"/>
  <c r="K869" i="1" s="1"/>
  <c r="J873" i="1"/>
  <c r="J872" i="1" s="1"/>
  <c r="J871" i="1" s="1"/>
  <c r="J870" i="1" s="1"/>
  <c r="J869" i="1" s="1"/>
  <c r="I873" i="1"/>
  <c r="I872" i="1" s="1"/>
  <c r="I871" i="1" s="1"/>
  <c r="I870" i="1" s="1"/>
  <c r="I869" i="1" s="1"/>
  <c r="H873" i="1"/>
  <c r="H872" i="1" s="1"/>
  <c r="H871" i="1" s="1"/>
  <c r="H870" i="1" s="1"/>
  <c r="H869" i="1" s="1"/>
  <c r="G873" i="1"/>
  <c r="G872" i="1" s="1"/>
  <c r="G871" i="1" s="1"/>
  <c r="G870" i="1" s="1"/>
  <c r="G869" i="1" s="1"/>
  <c r="L867" i="1"/>
  <c r="L866" i="1" s="1"/>
  <c r="L865" i="1" s="1"/>
  <c r="L864" i="1" s="1"/>
  <c r="K867" i="1"/>
  <c r="K866" i="1" s="1"/>
  <c r="K865" i="1" s="1"/>
  <c r="K864" i="1" s="1"/>
  <c r="J866" i="1"/>
  <c r="I866" i="1"/>
  <c r="I865" i="1" s="1"/>
  <c r="I864" i="1" s="1"/>
  <c r="H866" i="1"/>
  <c r="H865" i="1" s="1"/>
  <c r="H864" i="1" s="1"/>
  <c r="G866" i="1"/>
  <c r="G865" i="1" s="1"/>
  <c r="G864" i="1" s="1"/>
  <c r="J865" i="1"/>
  <c r="J864" i="1" s="1"/>
  <c r="L860" i="1"/>
  <c r="K860" i="1"/>
  <c r="L859" i="1"/>
  <c r="K859" i="1"/>
  <c r="L858" i="1"/>
  <c r="G858" i="1"/>
  <c r="K858" i="1" s="1"/>
  <c r="J857" i="1"/>
  <c r="I857" i="1"/>
  <c r="H857" i="1"/>
  <c r="G857" i="1"/>
  <c r="L856" i="1"/>
  <c r="L855" i="1" s="1"/>
  <c r="K856" i="1"/>
  <c r="K855" i="1" s="1"/>
  <c r="J855" i="1"/>
  <c r="I855" i="1"/>
  <c r="H855" i="1"/>
  <c r="G855" i="1"/>
  <c r="H850" i="1"/>
  <c r="L850" i="1" s="1"/>
  <c r="G850" i="1"/>
  <c r="J849" i="1"/>
  <c r="J848" i="1" s="1"/>
  <c r="I849" i="1"/>
  <c r="I848" i="1" s="1"/>
  <c r="H847" i="1"/>
  <c r="L847" i="1" s="1"/>
  <c r="L846" i="1" s="1"/>
  <c r="L845" i="1" s="1"/>
  <c r="G847" i="1"/>
  <c r="J846" i="1"/>
  <c r="J845" i="1" s="1"/>
  <c r="I846" i="1"/>
  <c r="I845" i="1" s="1"/>
  <c r="I844" i="1" s="1"/>
  <c r="L843" i="1"/>
  <c r="L842" i="1" s="1"/>
  <c r="L841" i="1" s="1"/>
  <c r="G843" i="1"/>
  <c r="G842" i="1" s="1"/>
  <c r="G841" i="1" s="1"/>
  <c r="J842" i="1"/>
  <c r="J841" i="1" s="1"/>
  <c r="I842" i="1"/>
  <c r="I841" i="1" s="1"/>
  <c r="H842" i="1"/>
  <c r="H841" i="1" s="1"/>
  <c r="L840" i="1"/>
  <c r="L839" i="1" s="1"/>
  <c r="K840" i="1"/>
  <c r="K839" i="1" s="1"/>
  <c r="J839" i="1"/>
  <c r="I839" i="1"/>
  <c r="H839" i="1"/>
  <c r="G839" i="1"/>
  <c r="L838" i="1"/>
  <c r="L837" i="1" s="1"/>
  <c r="K838" i="1"/>
  <c r="K837" i="1" s="1"/>
  <c r="J837" i="1"/>
  <c r="I837" i="1"/>
  <c r="H837" i="1"/>
  <c r="G837" i="1"/>
  <c r="L834" i="1"/>
  <c r="L833" i="1" s="1"/>
  <c r="L832" i="1" s="1"/>
  <c r="K834" i="1"/>
  <c r="K833" i="1" s="1"/>
  <c r="K832" i="1" s="1"/>
  <c r="J833" i="1"/>
  <c r="I833" i="1"/>
  <c r="H833" i="1"/>
  <c r="H832" i="1" s="1"/>
  <c r="G833" i="1"/>
  <c r="G832" i="1" s="1"/>
  <c r="J832" i="1"/>
  <c r="I832" i="1"/>
  <c r="L831" i="1"/>
  <c r="L830" i="1" s="1"/>
  <c r="L829" i="1" s="1"/>
  <c r="K831" i="1"/>
  <c r="K830" i="1" s="1"/>
  <c r="K829" i="1" s="1"/>
  <c r="J830" i="1"/>
  <c r="J829" i="1" s="1"/>
  <c r="I830" i="1"/>
  <c r="I829" i="1" s="1"/>
  <c r="H830" i="1"/>
  <c r="H829" i="1" s="1"/>
  <c r="G830" i="1"/>
  <c r="G829" i="1" s="1"/>
  <c r="L828" i="1"/>
  <c r="L827" i="1" s="1"/>
  <c r="K828" i="1"/>
  <c r="K827" i="1" s="1"/>
  <c r="J827" i="1"/>
  <c r="I827" i="1"/>
  <c r="H827" i="1"/>
  <c r="G827" i="1"/>
  <c r="L826" i="1"/>
  <c r="L825" i="1" s="1"/>
  <c r="K826" i="1"/>
  <c r="K825" i="1" s="1"/>
  <c r="J825" i="1"/>
  <c r="I825" i="1"/>
  <c r="H825" i="1"/>
  <c r="G825" i="1"/>
  <c r="L824" i="1"/>
  <c r="L823" i="1" s="1"/>
  <c r="K824" i="1"/>
  <c r="K823" i="1" s="1"/>
  <c r="J823" i="1"/>
  <c r="I823" i="1"/>
  <c r="H823" i="1"/>
  <c r="G823" i="1"/>
  <c r="L822" i="1"/>
  <c r="L821" i="1" s="1"/>
  <c r="K822" i="1"/>
  <c r="K821" i="1" s="1"/>
  <c r="J821" i="1"/>
  <c r="I821" i="1"/>
  <c r="H821" i="1"/>
  <c r="G821" i="1"/>
  <c r="K820" i="1"/>
  <c r="K819" i="1" s="1"/>
  <c r="H820" i="1"/>
  <c r="L820" i="1" s="1"/>
  <c r="L819" i="1" s="1"/>
  <c r="J819" i="1"/>
  <c r="I819" i="1"/>
  <c r="G819" i="1"/>
  <c r="L817" i="1"/>
  <c r="L816" i="1" s="1"/>
  <c r="G817" i="1"/>
  <c r="K817" i="1" s="1"/>
  <c r="K816" i="1" s="1"/>
  <c r="J816" i="1"/>
  <c r="I816" i="1"/>
  <c r="H816" i="1"/>
  <c r="G816" i="1"/>
  <c r="L815" i="1"/>
  <c r="L814" i="1" s="1"/>
  <c r="K815" i="1"/>
  <c r="K814" i="1" s="1"/>
  <c r="J814" i="1"/>
  <c r="I814" i="1"/>
  <c r="H814" i="1"/>
  <c r="G814" i="1"/>
  <c r="L812" i="1"/>
  <c r="L811" i="1" s="1"/>
  <c r="L810" i="1" s="1"/>
  <c r="G812" i="1"/>
  <c r="J811" i="1"/>
  <c r="J810" i="1" s="1"/>
  <c r="I811" i="1"/>
  <c r="I810" i="1" s="1"/>
  <c r="H811" i="1"/>
  <c r="H810" i="1" s="1"/>
  <c r="L808" i="1"/>
  <c r="L807" i="1" s="1"/>
  <c r="L806" i="1" s="1"/>
  <c r="G808" i="1"/>
  <c r="K808" i="1" s="1"/>
  <c r="K807" i="1" s="1"/>
  <c r="K806" i="1" s="1"/>
  <c r="J807" i="1"/>
  <c r="J806" i="1" s="1"/>
  <c r="I807" i="1"/>
  <c r="I806" i="1" s="1"/>
  <c r="H807" i="1"/>
  <c r="H806" i="1" s="1"/>
  <c r="G807" i="1"/>
  <c r="G806" i="1" s="1"/>
  <c r="L805" i="1"/>
  <c r="L804" i="1" s="1"/>
  <c r="K805" i="1"/>
  <c r="K804" i="1" s="1"/>
  <c r="J804" i="1"/>
  <c r="I804" i="1"/>
  <c r="H804" i="1"/>
  <c r="G804" i="1"/>
  <c r="L803" i="1"/>
  <c r="L802" i="1" s="1"/>
  <c r="K803" i="1"/>
  <c r="K802" i="1" s="1"/>
  <c r="J802" i="1"/>
  <c r="I802" i="1"/>
  <c r="H802" i="1"/>
  <c r="G802" i="1"/>
  <c r="L801" i="1"/>
  <c r="L800" i="1" s="1"/>
  <c r="K801" i="1"/>
  <c r="K800" i="1" s="1"/>
  <c r="J800" i="1"/>
  <c r="I800" i="1"/>
  <c r="H800" i="1"/>
  <c r="G800" i="1"/>
  <c r="L795" i="1"/>
  <c r="L794" i="1" s="1"/>
  <c r="L793" i="1" s="1"/>
  <c r="K795" i="1"/>
  <c r="K794" i="1" s="1"/>
  <c r="K793" i="1" s="1"/>
  <c r="J794" i="1"/>
  <c r="I794" i="1"/>
  <c r="I793" i="1" s="1"/>
  <c r="H794" i="1"/>
  <c r="H793" i="1" s="1"/>
  <c r="G794" i="1"/>
  <c r="G793" i="1" s="1"/>
  <c r="J793" i="1"/>
  <c r="L792" i="1"/>
  <c r="L791" i="1" s="1"/>
  <c r="L790" i="1" s="1"/>
  <c r="K792" i="1"/>
  <c r="K791" i="1" s="1"/>
  <c r="K790" i="1" s="1"/>
  <c r="J791" i="1"/>
  <c r="J790" i="1" s="1"/>
  <c r="I791" i="1"/>
  <c r="I790" i="1" s="1"/>
  <c r="H791" i="1"/>
  <c r="H790" i="1" s="1"/>
  <c r="G791" i="1"/>
  <c r="G790" i="1" s="1"/>
  <c r="L788" i="1"/>
  <c r="L787" i="1" s="1"/>
  <c r="L786" i="1" s="1"/>
  <c r="K788" i="1"/>
  <c r="K787" i="1" s="1"/>
  <c r="K786" i="1" s="1"/>
  <c r="J787" i="1"/>
  <c r="J786" i="1" s="1"/>
  <c r="I787" i="1"/>
  <c r="I786" i="1" s="1"/>
  <c r="H787" i="1"/>
  <c r="H786" i="1" s="1"/>
  <c r="G787" i="1"/>
  <c r="G786" i="1" s="1"/>
  <c r="L785" i="1"/>
  <c r="L784" i="1" s="1"/>
  <c r="K785" i="1"/>
  <c r="K784" i="1" s="1"/>
  <c r="J784" i="1"/>
  <c r="I784" i="1"/>
  <c r="H784" i="1"/>
  <c r="G784" i="1"/>
  <c r="L783" i="1"/>
  <c r="L782" i="1" s="1"/>
  <c r="K783" i="1"/>
  <c r="K782" i="1" s="1"/>
  <c r="J782" i="1"/>
  <c r="I782" i="1"/>
  <c r="H782" i="1"/>
  <c r="G782" i="1"/>
  <c r="L777" i="1"/>
  <c r="L776" i="1" s="1"/>
  <c r="K777" i="1"/>
  <c r="K776" i="1" s="1"/>
  <c r="J776" i="1"/>
  <c r="I776" i="1"/>
  <c r="H776" i="1"/>
  <c r="G776" i="1"/>
  <c r="L774" i="1"/>
  <c r="L773" i="1" s="1"/>
  <c r="L772" i="1" s="1"/>
  <c r="K774" i="1"/>
  <c r="K773" i="1" s="1"/>
  <c r="K772" i="1" s="1"/>
  <c r="J773" i="1"/>
  <c r="J772" i="1" s="1"/>
  <c r="I773" i="1"/>
  <c r="I772" i="1" s="1"/>
  <c r="H773" i="1"/>
  <c r="H772" i="1" s="1"/>
  <c r="G773" i="1"/>
  <c r="G772" i="1" s="1"/>
  <c r="L767" i="1"/>
  <c r="L766" i="1" s="1"/>
  <c r="L765" i="1" s="1"/>
  <c r="L764" i="1" s="1"/>
  <c r="L763" i="1" s="1"/>
  <c r="L762" i="1" s="1"/>
  <c r="K767" i="1"/>
  <c r="K766" i="1" s="1"/>
  <c r="K765" i="1" s="1"/>
  <c r="K764" i="1" s="1"/>
  <c r="K763" i="1" s="1"/>
  <c r="K762" i="1" s="1"/>
  <c r="J766" i="1"/>
  <c r="I766" i="1"/>
  <c r="I765" i="1" s="1"/>
  <c r="I764" i="1" s="1"/>
  <c r="I763" i="1" s="1"/>
  <c r="I762" i="1" s="1"/>
  <c r="H766" i="1"/>
  <c r="H765" i="1" s="1"/>
  <c r="H764" i="1" s="1"/>
  <c r="H763" i="1" s="1"/>
  <c r="H762" i="1" s="1"/>
  <c r="G766" i="1"/>
  <c r="G765" i="1" s="1"/>
  <c r="G764" i="1" s="1"/>
  <c r="G763" i="1" s="1"/>
  <c r="G762" i="1" s="1"/>
  <c r="J765" i="1"/>
  <c r="J764" i="1" s="1"/>
  <c r="J763" i="1" s="1"/>
  <c r="J762" i="1" s="1"/>
  <c r="L761" i="1"/>
  <c r="L760" i="1" s="1"/>
  <c r="L759" i="1" s="1"/>
  <c r="L758" i="1" s="1"/>
  <c r="K761" i="1"/>
  <c r="K760" i="1" s="1"/>
  <c r="K759" i="1" s="1"/>
  <c r="K758" i="1" s="1"/>
  <c r="J760" i="1"/>
  <c r="I760" i="1"/>
  <c r="H760" i="1"/>
  <c r="H759" i="1" s="1"/>
  <c r="G760" i="1"/>
  <c r="G759" i="1" s="1"/>
  <c r="G758" i="1" s="1"/>
  <c r="J759" i="1"/>
  <c r="J758" i="1" s="1"/>
  <c r="I759" i="1"/>
  <c r="I758" i="1" s="1"/>
  <c r="H758" i="1"/>
  <c r="L757" i="1"/>
  <c r="L756" i="1" s="1"/>
  <c r="K757" i="1"/>
  <c r="K756" i="1" s="1"/>
  <c r="J756" i="1"/>
  <c r="I756" i="1"/>
  <c r="H756" i="1"/>
  <c r="G756" i="1"/>
  <c r="L755" i="1"/>
  <c r="L754" i="1" s="1"/>
  <c r="G755" i="1"/>
  <c r="K755" i="1" s="1"/>
  <c r="K754" i="1" s="1"/>
  <c r="J754" i="1"/>
  <c r="I754" i="1"/>
  <c r="H754" i="1"/>
  <c r="G754" i="1"/>
  <c r="L753" i="1"/>
  <c r="K753" i="1"/>
  <c r="J752" i="1"/>
  <c r="I752" i="1"/>
  <c r="H752" i="1"/>
  <c r="G752" i="1"/>
  <c r="L751" i="1"/>
  <c r="L750" i="1" s="1"/>
  <c r="K751" i="1"/>
  <c r="K750" i="1" s="1"/>
  <c r="J750" i="1"/>
  <c r="I750" i="1"/>
  <c r="H750" i="1"/>
  <c r="G750" i="1"/>
  <c r="L745" i="1"/>
  <c r="L744" i="1" s="1"/>
  <c r="K745" i="1"/>
  <c r="K744" i="1" s="1"/>
  <c r="J744" i="1"/>
  <c r="I744" i="1"/>
  <c r="H744" i="1"/>
  <c r="G744" i="1"/>
  <c r="L743" i="1"/>
  <c r="L742" i="1" s="1"/>
  <c r="K743" i="1"/>
  <c r="K742" i="1" s="1"/>
  <c r="J742" i="1"/>
  <c r="I742" i="1"/>
  <c r="H742" i="1"/>
  <c r="G742" i="1"/>
  <c r="L737" i="1"/>
  <c r="K737" i="1"/>
  <c r="J736" i="1"/>
  <c r="I736" i="1"/>
  <c r="H736" i="1"/>
  <c r="G736" i="1"/>
  <c r="L735" i="1"/>
  <c r="L734" i="1" s="1"/>
  <c r="K735" i="1"/>
  <c r="K734" i="1" s="1"/>
  <c r="J734" i="1"/>
  <c r="I734" i="1"/>
  <c r="H734" i="1"/>
  <c r="G734" i="1"/>
  <c r="L728" i="1"/>
  <c r="K728" i="1"/>
  <c r="L727" i="1"/>
  <c r="K727" i="1"/>
  <c r="J726" i="1"/>
  <c r="I726" i="1"/>
  <c r="I725" i="1" s="1"/>
  <c r="I724" i="1" s="1"/>
  <c r="H726" i="1"/>
  <c r="H725" i="1" s="1"/>
  <c r="H724" i="1" s="1"/>
  <c r="G726" i="1"/>
  <c r="G725" i="1" s="1"/>
  <c r="G724" i="1" s="1"/>
  <c r="J725" i="1"/>
  <c r="J724" i="1" s="1"/>
  <c r="L723" i="1"/>
  <c r="L722" i="1" s="1"/>
  <c r="L721" i="1" s="1"/>
  <c r="K723" i="1"/>
  <c r="K722" i="1" s="1"/>
  <c r="K721" i="1" s="1"/>
  <c r="J722" i="1"/>
  <c r="J721" i="1" s="1"/>
  <c r="I722" i="1"/>
  <c r="I721" i="1" s="1"/>
  <c r="H722" i="1"/>
  <c r="H721" i="1" s="1"/>
  <c r="G722" i="1"/>
  <c r="G721" i="1" s="1"/>
  <c r="L720" i="1"/>
  <c r="L719" i="1" s="1"/>
  <c r="L718" i="1" s="1"/>
  <c r="G720" i="1"/>
  <c r="K720" i="1" s="1"/>
  <c r="K719" i="1" s="1"/>
  <c r="K718" i="1" s="1"/>
  <c r="J719" i="1"/>
  <c r="J718" i="1" s="1"/>
  <c r="I719" i="1"/>
  <c r="I718" i="1" s="1"/>
  <c r="H719" i="1"/>
  <c r="H718" i="1" s="1"/>
  <c r="G719" i="1"/>
  <c r="G718" i="1" s="1"/>
  <c r="L714" i="1"/>
  <c r="L713" i="1" s="1"/>
  <c r="L712" i="1" s="1"/>
  <c r="G714" i="1"/>
  <c r="G713" i="1" s="1"/>
  <c r="G712" i="1" s="1"/>
  <c r="J713" i="1"/>
  <c r="J712" i="1" s="1"/>
  <c r="I713" i="1"/>
  <c r="I712" i="1" s="1"/>
  <c r="H713" i="1"/>
  <c r="H712" i="1" s="1"/>
  <c r="L710" i="1"/>
  <c r="L709" i="1" s="1"/>
  <c r="L708" i="1" s="1"/>
  <c r="K710" i="1"/>
  <c r="K709" i="1" s="1"/>
  <c r="K708" i="1" s="1"/>
  <c r="J709" i="1"/>
  <c r="I709" i="1"/>
  <c r="I708" i="1" s="1"/>
  <c r="H709" i="1"/>
  <c r="H708" i="1" s="1"/>
  <c r="G709" i="1"/>
  <c r="G708" i="1" s="1"/>
  <c r="J708" i="1"/>
  <c r="L707" i="1"/>
  <c r="K707" i="1"/>
  <c r="L706" i="1"/>
  <c r="K706" i="1"/>
  <c r="J705" i="1"/>
  <c r="J704" i="1" s="1"/>
  <c r="I705" i="1"/>
  <c r="I704" i="1" s="1"/>
  <c r="H705" i="1"/>
  <c r="H704" i="1" s="1"/>
  <c r="G705" i="1"/>
  <c r="G704" i="1" s="1"/>
  <c r="L698" i="1"/>
  <c r="L697" i="1" s="1"/>
  <c r="K698" i="1"/>
  <c r="K697" i="1" s="1"/>
  <c r="J697" i="1"/>
  <c r="I697" i="1"/>
  <c r="H697" i="1"/>
  <c r="G697" i="1"/>
  <c r="L696" i="1"/>
  <c r="L695" i="1" s="1"/>
  <c r="K696" i="1"/>
  <c r="K695" i="1" s="1"/>
  <c r="J695" i="1"/>
  <c r="I695" i="1"/>
  <c r="H695" i="1"/>
  <c r="G695" i="1"/>
  <c r="L694" i="1"/>
  <c r="L693" i="1" s="1"/>
  <c r="K694" i="1"/>
  <c r="K693" i="1" s="1"/>
  <c r="J693" i="1"/>
  <c r="I693" i="1"/>
  <c r="H693" i="1"/>
  <c r="G693" i="1"/>
  <c r="L692" i="1"/>
  <c r="L691" i="1" s="1"/>
  <c r="K692" i="1"/>
  <c r="K691" i="1" s="1"/>
  <c r="J691" i="1"/>
  <c r="I691" i="1"/>
  <c r="H691" i="1"/>
  <c r="G691" i="1"/>
  <c r="L690" i="1"/>
  <c r="L689" i="1" s="1"/>
  <c r="K690" i="1"/>
  <c r="K689" i="1" s="1"/>
  <c r="J689" i="1"/>
  <c r="I689" i="1"/>
  <c r="H689" i="1"/>
  <c r="G689" i="1"/>
  <c r="L687" i="1"/>
  <c r="L686" i="1" s="1"/>
  <c r="K687" i="1"/>
  <c r="K686" i="1" s="1"/>
  <c r="J686" i="1"/>
  <c r="I686" i="1"/>
  <c r="H686" i="1"/>
  <c r="G686" i="1"/>
  <c r="L685" i="1"/>
  <c r="L684" i="1" s="1"/>
  <c r="K685" i="1"/>
  <c r="K684" i="1" s="1"/>
  <c r="J684" i="1"/>
  <c r="I684" i="1"/>
  <c r="H684" i="1"/>
  <c r="G684" i="1"/>
  <c r="L683" i="1"/>
  <c r="K683" i="1"/>
  <c r="J682" i="1"/>
  <c r="I682" i="1"/>
  <c r="H682" i="1"/>
  <c r="G682" i="1"/>
  <c r="L681" i="1"/>
  <c r="L680" i="1" s="1"/>
  <c r="K681" i="1"/>
  <c r="K680" i="1" s="1"/>
  <c r="J680" i="1"/>
  <c r="I680" i="1"/>
  <c r="H680" i="1"/>
  <c r="G680" i="1"/>
  <c r="L677" i="1"/>
  <c r="L676" i="1" s="1"/>
  <c r="L675" i="1" s="1"/>
  <c r="L674" i="1" s="1"/>
  <c r="K677" i="1"/>
  <c r="K676" i="1" s="1"/>
  <c r="K675" i="1" s="1"/>
  <c r="K674" i="1" s="1"/>
  <c r="J676" i="1"/>
  <c r="J675" i="1" s="1"/>
  <c r="J674" i="1" s="1"/>
  <c r="I676" i="1"/>
  <c r="I675" i="1" s="1"/>
  <c r="I674" i="1" s="1"/>
  <c r="H676" i="1"/>
  <c r="H675" i="1" s="1"/>
  <c r="H674" i="1" s="1"/>
  <c r="G676" i="1"/>
  <c r="G675" i="1" s="1"/>
  <c r="G674" i="1" s="1"/>
  <c r="L673" i="1"/>
  <c r="L672" i="1" s="1"/>
  <c r="L671" i="1" s="1"/>
  <c r="L670" i="1" s="1"/>
  <c r="K673" i="1"/>
  <c r="K672" i="1" s="1"/>
  <c r="K671" i="1" s="1"/>
  <c r="K670" i="1" s="1"/>
  <c r="J672" i="1"/>
  <c r="J671" i="1" s="1"/>
  <c r="J670" i="1" s="1"/>
  <c r="I672" i="1"/>
  <c r="I671" i="1" s="1"/>
  <c r="I670" i="1" s="1"/>
  <c r="H672" i="1"/>
  <c r="H671" i="1" s="1"/>
  <c r="H670" i="1" s="1"/>
  <c r="G672" i="1"/>
  <c r="G671" i="1" s="1"/>
  <c r="G670" i="1" s="1"/>
  <c r="L667" i="1"/>
  <c r="L666" i="1" s="1"/>
  <c r="K667" i="1"/>
  <c r="K666" i="1" s="1"/>
  <c r="J666" i="1"/>
  <c r="I666" i="1"/>
  <c r="H666" i="1"/>
  <c r="G666" i="1"/>
  <c r="L665" i="1"/>
  <c r="L664" i="1" s="1"/>
  <c r="K665" i="1"/>
  <c r="K664" i="1" s="1"/>
  <c r="J664" i="1"/>
  <c r="I664" i="1"/>
  <c r="H664" i="1"/>
  <c r="G664" i="1"/>
  <c r="L663" i="1"/>
  <c r="L662" i="1" s="1"/>
  <c r="K663" i="1"/>
  <c r="K662" i="1" s="1"/>
  <c r="J662" i="1"/>
  <c r="I662" i="1"/>
  <c r="H662" i="1"/>
  <c r="G662" i="1"/>
  <c r="L661" i="1"/>
  <c r="K661" i="1"/>
  <c r="J660" i="1"/>
  <c r="I660" i="1"/>
  <c r="H660" i="1"/>
  <c r="G660" i="1"/>
  <c r="L659" i="1"/>
  <c r="L658" i="1" s="1"/>
  <c r="K659" i="1"/>
  <c r="K658" i="1" s="1"/>
  <c r="J658" i="1"/>
  <c r="I658" i="1"/>
  <c r="H658" i="1"/>
  <c r="G658" i="1"/>
  <c r="L655" i="1"/>
  <c r="L654" i="1" s="1"/>
  <c r="L653" i="1" s="1"/>
  <c r="K655" i="1"/>
  <c r="K654" i="1" s="1"/>
  <c r="K653" i="1" s="1"/>
  <c r="J654" i="1"/>
  <c r="J653" i="1" s="1"/>
  <c r="I654" i="1"/>
  <c r="I653" i="1" s="1"/>
  <c r="H654" i="1"/>
  <c r="H653" i="1" s="1"/>
  <c r="G654" i="1"/>
  <c r="G653" i="1" s="1"/>
  <c r="L652" i="1"/>
  <c r="G652" i="1"/>
  <c r="K652" i="1" s="1"/>
  <c r="J651" i="1"/>
  <c r="I651" i="1"/>
  <c r="H651" i="1"/>
  <c r="G651" i="1"/>
  <c r="L650" i="1"/>
  <c r="L649" i="1" s="1"/>
  <c r="G650" i="1"/>
  <c r="K650" i="1" s="1"/>
  <c r="K649" i="1" s="1"/>
  <c r="J649" i="1"/>
  <c r="I649" i="1"/>
  <c r="H649" i="1"/>
  <c r="L648" i="1"/>
  <c r="L647" i="1" s="1"/>
  <c r="K648" i="1"/>
  <c r="K647" i="1" s="1"/>
  <c r="J647" i="1"/>
  <c r="I647" i="1"/>
  <c r="H647" i="1"/>
  <c r="G647" i="1"/>
  <c r="L646" i="1"/>
  <c r="L645" i="1" s="1"/>
  <c r="K646" i="1"/>
  <c r="K645" i="1" s="1"/>
  <c r="J645" i="1"/>
  <c r="I645" i="1"/>
  <c r="H645" i="1"/>
  <c r="G645" i="1"/>
  <c r="L644" i="1"/>
  <c r="L643" i="1" s="1"/>
  <c r="K644" i="1"/>
  <c r="K643" i="1" s="1"/>
  <c r="J643" i="1"/>
  <c r="I643" i="1"/>
  <c r="H643" i="1"/>
  <c r="G643" i="1"/>
  <c r="L642" i="1"/>
  <c r="K642" i="1"/>
  <c r="J641" i="1"/>
  <c r="I641" i="1"/>
  <c r="H641" i="1"/>
  <c r="G641" i="1"/>
  <c r="K640" i="1"/>
  <c r="H640" i="1"/>
  <c r="L640" i="1" s="1"/>
  <c r="J639" i="1"/>
  <c r="I639" i="1"/>
  <c r="G639" i="1"/>
  <c r="L638" i="1"/>
  <c r="L637" i="1" s="1"/>
  <c r="K638" i="1"/>
  <c r="K637" i="1" s="1"/>
  <c r="J637" i="1"/>
  <c r="I637" i="1"/>
  <c r="H637" i="1"/>
  <c r="G637" i="1"/>
  <c r="L634" i="1"/>
  <c r="G634" i="1"/>
  <c r="K634" i="1" s="1"/>
  <c r="J633" i="1"/>
  <c r="I633" i="1"/>
  <c r="H633" i="1"/>
  <c r="G633" i="1"/>
  <c r="L632" i="1"/>
  <c r="L631" i="1" s="1"/>
  <c r="G632" i="1"/>
  <c r="G631" i="1" s="1"/>
  <c r="J631" i="1"/>
  <c r="I631" i="1"/>
  <c r="H631" i="1"/>
  <c r="L630" i="1"/>
  <c r="L629" i="1" s="1"/>
  <c r="K630" i="1"/>
  <c r="K629" i="1" s="1"/>
  <c r="J629" i="1"/>
  <c r="I629" i="1"/>
  <c r="H629" i="1"/>
  <c r="G629" i="1"/>
  <c r="L628" i="1"/>
  <c r="L627" i="1" s="1"/>
  <c r="K628" i="1"/>
  <c r="K627" i="1" s="1"/>
  <c r="J627" i="1"/>
  <c r="I627" i="1"/>
  <c r="H627" i="1"/>
  <c r="G627" i="1"/>
  <c r="L626" i="1"/>
  <c r="L625" i="1" s="1"/>
  <c r="K626" i="1"/>
  <c r="K625" i="1" s="1"/>
  <c r="J625" i="1"/>
  <c r="I625" i="1"/>
  <c r="H625" i="1"/>
  <c r="G625" i="1"/>
  <c r="L624" i="1"/>
  <c r="K624" i="1"/>
  <c r="J623" i="1"/>
  <c r="I623" i="1"/>
  <c r="H623" i="1"/>
  <c r="G623" i="1"/>
  <c r="L622" i="1"/>
  <c r="K622" i="1"/>
  <c r="J621" i="1"/>
  <c r="I621" i="1"/>
  <c r="H621" i="1"/>
  <c r="G621" i="1"/>
  <c r="L620" i="1"/>
  <c r="L619" i="1" s="1"/>
  <c r="K620" i="1"/>
  <c r="K619" i="1" s="1"/>
  <c r="J619" i="1"/>
  <c r="I619" i="1"/>
  <c r="H619" i="1"/>
  <c r="G619" i="1"/>
  <c r="L615" i="1"/>
  <c r="L614" i="1" s="1"/>
  <c r="K615" i="1"/>
  <c r="K614" i="1" s="1"/>
  <c r="J614" i="1"/>
  <c r="I614" i="1"/>
  <c r="H614" i="1"/>
  <c r="G614" i="1"/>
  <c r="L613" i="1"/>
  <c r="L612" i="1" s="1"/>
  <c r="K613" i="1"/>
  <c r="K612" i="1" s="1"/>
  <c r="J612" i="1"/>
  <c r="I612" i="1"/>
  <c r="H612" i="1"/>
  <c r="G612" i="1"/>
  <c r="L606" i="1"/>
  <c r="L605" i="1" s="1"/>
  <c r="L604" i="1" s="1"/>
  <c r="L603" i="1" s="1"/>
  <c r="L602" i="1" s="1"/>
  <c r="L601" i="1" s="1"/>
  <c r="K606" i="1"/>
  <c r="K605" i="1" s="1"/>
  <c r="K604" i="1" s="1"/>
  <c r="K603" i="1" s="1"/>
  <c r="K602" i="1" s="1"/>
  <c r="K601" i="1" s="1"/>
  <c r="J605" i="1"/>
  <c r="J604" i="1" s="1"/>
  <c r="J603" i="1" s="1"/>
  <c r="J602" i="1" s="1"/>
  <c r="J601" i="1" s="1"/>
  <c r="I605" i="1"/>
  <c r="I604" i="1" s="1"/>
  <c r="I603" i="1" s="1"/>
  <c r="I602" i="1" s="1"/>
  <c r="I601" i="1" s="1"/>
  <c r="H605" i="1"/>
  <c r="H604" i="1" s="1"/>
  <c r="H603" i="1" s="1"/>
  <c r="H602" i="1" s="1"/>
  <c r="H601" i="1" s="1"/>
  <c r="G605" i="1"/>
  <c r="G604" i="1" s="1"/>
  <c r="G603" i="1" s="1"/>
  <c r="G602" i="1" s="1"/>
  <c r="G601" i="1" s="1"/>
  <c r="L600" i="1"/>
  <c r="G600" i="1"/>
  <c r="K600" i="1" s="1"/>
  <c r="J599" i="1"/>
  <c r="I599" i="1"/>
  <c r="H599" i="1"/>
  <c r="L598" i="1"/>
  <c r="L597" i="1" s="1"/>
  <c r="K598" i="1"/>
  <c r="K597" i="1" s="1"/>
  <c r="J597" i="1"/>
  <c r="I597" i="1"/>
  <c r="H597" i="1"/>
  <c r="G597" i="1"/>
  <c r="L596" i="1"/>
  <c r="L595" i="1" s="1"/>
  <c r="K596" i="1"/>
  <c r="K595" i="1" s="1"/>
  <c r="J595" i="1"/>
  <c r="I595" i="1"/>
  <c r="H595" i="1"/>
  <c r="G595" i="1"/>
  <c r="L594" i="1"/>
  <c r="L593" i="1" s="1"/>
  <c r="K594" i="1"/>
  <c r="K593" i="1" s="1"/>
  <c r="J593" i="1"/>
  <c r="I593" i="1"/>
  <c r="H593" i="1"/>
  <c r="G593" i="1"/>
  <c r="L592" i="1"/>
  <c r="K592" i="1"/>
  <c r="J591" i="1"/>
  <c r="I591" i="1"/>
  <c r="H591" i="1"/>
  <c r="G591" i="1"/>
  <c r="K590" i="1"/>
  <c r="K589" i="1" s="1"/>
  <c r="H590" i="1"/>
  <c r="L590" i="1" s="1"/>
  <c r="L589" i="1" s="1"/>
  <c r="J589" i="1"/>
  <c r="I589" i="1"/>
  <c r="G589" i="1"/>
  <c r="L588" i="1"/>
  <c r="L587" i="1" s="1"/>
  <c r="K588" i="1"/>
  <c r="K587" i="1" s="1"/>
  <c r="J587" i="1"/>
  <c r="I587" i="1"/>
  <c r="H587" i="1"/>
  <c r="G587" i="1"/>
  <c r="L581" i="1"/>
  <c r="G581" i="1"/>
  <c r="K581" i="1" s="1"/>
  <c r="J580" i="1"/>
  <c r="J579" i="1" s="1"/>
  <c r="J578" i="1" s="1"/>
  <c r="I580" i="1"/>
  <c r="I579" i="1" s="1"/>
  <c r="I578" i="1" s="1"/>
  <c r="H580" i="1"/>
  <c r="H579" i="1" s="1"/>
  <c r="H578" i="1" s="1"/>
  <c r="L577" i="1"/>
  <c r="L576" i="1" s="1"/>
  <c r="L575" i="1" s="1"/>
  <c r="L574" i="1" s="1"/>
  <c r="K577" i="1"/>
  <c r="K576" i="1" s="1"/>
  <c r="K575" i="1" s="1"/>
  <c r="K574" i="1" s="1"/>
  <c r="J576" i="1"/>
  <c r="I576" i="1"/>
  <c r="H576" i="1"/>
  <c r="H575" i="1" s="1"/>
  <c r="H574" i="1" s="1"/>
  <c r="G576" i="1"/>
  <c r="G575" i="1" s="1"/>
  <c r="G574" i="1" s="1"/>
  <c r="J575" i="1"/>
  <c r="J574" i="1" s="1"/>
  <c r="I575" i="1"/>
  <c r="I574" i="1" s="1"/>
  <c r="L571" i="1"/>
  <c r="L570" i="1" s="1"/>
  <c r="L569" i="1" s="1"/>
  <c r="G571" i="1"/>
  <c r="K571" i="1" s="1"/>
  <c r="K570" i="1" s="1"/>
  <c r="K569" i="1" s="1"/>
  <c r="J570" i="1"/>
  <c r="J569" i="1" s="1"/>
  <c r="I570" i="1"/>
  <c r="I569" i="1" s="1"/>
  <c r="H570" i="1"/>
  <c r="H569" i="1" s="1"/>
  <c r="L567" i="1"/>
  <c r="K567" i="1"/>
  <c r="L566" i="1"/>
  <c r="K566" i="1"/>
  <c r="J565" i="1"/>
  <c r="I565" i="1"/>
  <c r="I564" i="1" s="1"/>
  <c r="I563" i="1" s="1"/>
  <c r="H565" i="1"/>
  <c r="H564" i="1" s="1"/>
  <c r="H563" i="1" s="1"/>
  <c r="G565" i="1"/>
  <c r="G564" i="1" s="1"/>
  <c r="G563" i="1" s="1"/>
  <c r="J564" i="1"/>
  <c r="J563" i="1" s="1"/>
  <c r="L558" i="1"/>
  <c r="L557" i="1" s="1"/>
  <c r="L556" i="1" s="1"/>
  <c r="K558" i="1"/>
  <c r="K557" i="1" s="1"/>
  <c r="K556" i="1" s="1"/>
  <c r="J557" i="1"/>
  <c r="J556" i="1" s="1"/>
  <c r="I557" i="1"/>
  <c r="I556" i="1" s="1"/>
  <c r="H557" i="1"/>
  <c r="H556" i="1" s="1"/>
  <c r="G557" i="1"/>
  <c r="G556" i="1" s="1"/>
  <c r="H552" i="1"/>
  <c r="L552" i="1" s="1"/>
  <c r="G552" i="1"/>
  <c r="K552" i="1" s="1"/>
  <c r="H551" i="1"/>
  <c r="G551" i="1"/>
  <c r="K551" i="1" s="1"/>
  <c r="J550" i="1"/>
  <c r="I550" i="1"/>
  <c r="L549" i="1"/>
  <c r="K549" i="1"/>
  <c r="J548" i="1"/>
  <c r="I548" i="1"/>
  <c r="H548" i="1"/>
  <c r="G548" i="1"/>
  <c r="L547" i="1"/>
  <c r="L546" i="1" s="1"/>
  <c r="K547" i="1"/>
  <c r="K546" i="1" s="1"/>
  <c r="J546" i="1"/>
  <c r="I546" i="1"/>
  <c r="H546" i="1"/>
  <c r="G546" i="1"/>
  <c r="L543" i="1"/>
  <c r="L542" i="1" s="1"/>
  <c r="K543" i="1"/>
  <c r="K542" i="1" s="1"/>
  <c r="J542" i="1"/>
  <c r="I542" i="1"/>
  <c r="H542" i="1"/>
  <c r="G542" i="1"/>
  <c r="L541" i="1"/>
  <c r="K541" i="1"/>
  <c r="L540" i="1"/>
  <c r="K540" i="1"/>
  <c r="J539" i="1"/>
  <c r="J538" i="1" s="1"/>
  <c r="J537" i="1" s="1"/>
  <c r="I539" i="1"/>
  <c r="I538" i="1" s="1"/>
  <c r="I537" i="1" s="1"/>
  <c r="H539" i="1"/>
  <c r="H538" i="1" s="1"/>
  <c r="H537" i="1" s="1"/>
  <c r="G539" i="1"/>
  <c r="G538" i="1" s="1"/>
  <c r="G537" i="1" s="1"/>
  <c r="L534" i="1"/>
  <c r="K534" i="1"/>
  <c r="J533" i="1"/>
  <c r="I533" i="1"/>
  <c r="H533" i="1"/>
  <c r="G533" i="1"/>
  <c r="L532" i="1"/>
  <c r="L531" i="1" s="1"/>
  <c r="K532" i="1"/>
  <c r="K531" i="1" s="1"/>
  <c r="J531" i="1"/>
  <c r="I531" i="1"/>
  <c r="H531" i="1"/>
  <c r="G531" i="1"/>
  <c r="L530" i="1"/>
  <c r="L529" i="1" s="1"/>
  <c r="K530" i="1"/>
  <c r="K529" i="1" s="1"/>
  <c r="J529" i="1"/>
  <c r="I529" i="1"/>
  <c r="H529" i="1"/>
  <c r="G529" i="1"/>
  <c r="L523" i="1"/>
  <c r="L522" i="1" s="1"/>
  <c r="K523" i="1"/>
  <c r="K522" i="1" s="1"/>
  <c r="J522" i="1"/>
  <c r="I522" i="1"/>
  <c r="H522" i="1"/>
  <c r="G522" i="1"/>
  <c r="L521" i="1"/>
  <c r="L520" i="1" s="1"/>
  <c r="K521" i="1"/>
  <c r="K520" i="1" s="1"/>
  <c r="J520" i="1"/>
  <c r="I520" i="1"/>
  <c r="H520" i="1"/>
  <c r="G520" i="1"/>
  <c r="L519" i="1"/>
  <c r="L518" i="1" s="1"/>
  <c r="K519" i="1"/>
  <c r="K518" i="1" s="1"/>
  <c r="J518" i="1"/>
  <c r="I518" i="1"/>
  <c r="H518" i="1"/>
  <c r="G518" i="1"/>
  <c r="L517" i="1"/>
  <c r="K517" i="1"/>
  <c r="J516" i="1"/>
  <c r="I516" i="1"/>
  <c r="H516" i="1"/>
  <c r="G516" i="1"/>
  <c r="L515" i="1"/>
  <c r="L514" i="1" s="1"/>
  <c r="K515" i="1"/>
  <c r="K514" i="1" s="1"/>
  <c r="J514" i="1"/>
  <c r="I514" i="1"/>
  <c r="H514" i="1"/>
  <c r="G514" i="1"/>
  <c r="L511" i="1"/>
  <c r="L510" i="1" s="1"/>
  <c r="K511" i="1"/>
  <c r="K510" i="1" s="1"/>
  <c r="J510" i="1"/>
  <c r="I510" i="1"/>
  <c r="H510" i="1"/>
  <c r="G510" i="1"/>
  <c r="L509" i="1"/>
  <c r="L508" i="1" s="1"/>
  <c r="K509" i="1"/>
  <c r="K508" i="1" s="1"/>
  <c r="J508" i="1"/>
  <c r="I508" i="1"/>
  <c r="H508" i="1"/>
  <c r="G508" i="1"/>
  <c r="L507" i="1"/>
  <c r="L506" i="1" s="1"/>
  <c r="K507" i="1"/>
  <c r="K506" i="1" s="1"/>
  <c r="J506" i="1"/>
  <c r="I506" i="1"/>
  <c r="H506" i="1"/>
  <c r="G506" i="1"/>
  <c r="L505" i="1"/>
  <c r="L504" i="1" s="1"/>
  <c r="K505" i="1"/>
  <c r="K504" i="1" s="1"/>
  <c r="J504" i="1"/>
  <c r="I504" i="1"/>
  <c r="H504" i="1"/>
  <c r="G504" i="1"/>
  <c r="L502" i="1"/>
  <c r="L501" i="1" s="1"/>
  <c r="K502" i="1"/>
  <c r="K501" i="1" s="1"/>
  <c r="J501" i="1"/>
  <c r="I501" i="1"/>
  <c r="H501" i="1"/>
  <c r="G501" i="1"/>
  <c r="L500" i="1"/>
  <c r="L499" i="1" s="1"/>
  <c r="K500" i="1"/>
  <c r="K499" i="1" s="1"/>
  <c r="J499" i="1"/>
  <c r="I499" i="1"/>
  <c r="H499" i="1"/>
  <c r="G499" i="1"/>
  <c r="L498" i="1"/>
  <c r="L497" i="1" s="1"/>
  <c r="K498" i="1"/>
  <c r="K497" i="1" s="1"/>
  <c r="J497" i="1"/>
  <c r="I497" i="1"/>
  <c r="H497" i="1"/>
  <c r="G497" i="1"/>
  <c r="L496" i="1"/>
  <c r="L495" i="1" s="1"/>
  <c r="K496" i="1"/>
  <c r="K495" i="1" s="1"/>
  <c r="J495" i="1"/>
  <c r="I495" i="1"/>
  <c r="H495" i="1"/>
  <c r="G495" i="1"/>
  <c r="L494" i="1"/>
  <c r="L493" i="1" s="1"/>
  <c r="K494" i="1"/>
  <c r="K493" i="1" s="1"/>
  <c r="J493" i="1"/>
  <c r="I493" i="1"/>
  <c r="H493" i="1"/>
  <c r="G493" i="1"/>
  <c r="L491" i="1"/>
  <c r="L490" i="1" s="1"/>
  <c r="K491" i="1"/>
  <c r="K490" i="1" s="1"/>
  <c r="J490" i="1"/>
  <c r="I490" i="1"/>
  <c r="H490" i="1"/>
  <c r="G490" i="1"/>
  <c r="L489" i="1"/>
  <c r="L488" i="1" s="1"/>
  <c r="K489" i="1"/>
  <c r="K488" i="1" s="1"/>
  <c r="J488" i="1"/>
  <c r="I488" i="1"/>
  <c r="H488" i="1"/>
  <c r="G488" i="1"/>
  <c r="L487" i="1"/>
  <c r="L486" i="1" s="1"/>
  <c r="K487" i="1"/>
  <c r="K486" i="1" s="1"/>
  <c r="J486" i="1"/>
  <c r="I486" i="1"/>
  <c r="H486" i="1"/>
  <c r="G486" i="1"/>
  <c r="L485" i="1"/>
  <c r="L484" i="1" s="1"/>
  <c r="K485" i="1"/>
  <c r="K484" i="1" s="1"/>
  <c r="J484" i="1"/>
  <c r="I484" i="1"/>
  <c r="H484" i="1"/>
  <c r="G484" i="1"/>
  <c r="L483" i="1"/>
  <c r="L482" i="1" s="1"/>
  <c r="K483" i="1"/>
  <c r="K482" i="1" s="1"/>
  <c r="J482" i="1"/>
  <c r="I482" i="1"/>
  <c r="H482" i="1"/>
  <c r="G482" i="1"/>
  <c r="L481" i="1"/>
  <c r="L480" i="1" s="1"/>
  <c r="K481" i="1"/>
  <c r="K480" i="1" s="1"/>
  <c r="J480" i="1"/>
  <c r="I480" i="1"/>
  <c r="H480" i="1"/>
  <c r="G480" i="1"/>
  <c r="L478" i="1"/>
  <c r="L477" i="1" s="1"/>
  <c r="K478" i="1"/>
  <c r="K477" i="1" s="1"/>
  <c r="J477" i="1"/>
  <c r="I477" i="1"/>
  <c r="H477" i="1"/>
  <c r="G477" i="1"/>
  <c r="L476" i="1"/>
  <c r="L475" i="1" s="1"/>
  <c r="K476" i="1"/>
  <c r="K475" i="1" s="1"/>
  <c r="J475" i="1"/>
  <c r="I475" i="1"/>
  <c r="H475" i="1"/>
  <c r="G475" i="1"/>
  <c r="L474" i="1"/>
  <c r="L473" i="1" s="1"/>
  <c r="K474" i="1"/>
  <c r="K473" i="1" s="1"/>
  <c r="J473" i="1"/>
  <c r="I473" i="1"/>
  <c r="H473" i="1"/>
  <c r="G473" i="1"/>
  <c r="L472" i="1"/>
  <c r="L471" i="1" s="1"/>
  <c r="K472" i="1"/>
  <c r="K471" i="1" s="1"/>
  <c r="J471" i="1"/>
  <c r="I471" i="1"/>
  <c r="H471" i="1"/>
  <c r="G471" i="1"/>
  <c r="L470" i="1"/>
  <c r="L469" i="1" s="1"/>
  <c r="K470" i="1"/>
  <c r="K469" i="1" s="1"/>
  <c r="J469" i="1"/>
  <c r="I469" i="1"/>
  <c r="H469" i="1"/>
  <c r="G469" i="1"/>
  <c r="L464" i="1"/>
  <c r="K464" i="1"/>
  <c r="J463" i="1"/>
  <c r="I463" i="1"/>
  <c r="H463" i="1"/>
  <c r="G463" i="1"/>
  <c r="L462" i="1"/>
  <c r="K462" i="1"/>
  <c r="J461" i="1"/>
  <c r="I461" i="1"/>
  <c r="H461" i="1"/>
  <c r="G461" i="1"/>
  <c r="L460" i="1"/>
  <c r="K460" i="1"/>
  <c r="J459" i="1"/>
  <c r="I459" i="1"/>
  <c r="H459" i="1"/>
  <c r="G459" i="1"/>
  <c r="L458" i="1"/>
  <c r="L457" i="1" s="1"/>
  <c r="K458" i="1"/>
  <c r="K457" i="1" s="1"/>
  <c r="J457" i="1"/>
  <c r="I457" i="1"/>
  <c r="H457" i="1"/>
  <c r="G457" i="1"/>
  <c r="L456" i="1"/>
  <c r="L455" i="1" s="1"/>
  <c r="K456" i="1"/>
  <c r="K455" i="1" s="1"/>
  <c r="J455" i="1"/>
  <c r="I455" i="1"/>
  <c r="H455" i="1"/>
  <c r="G455" i="1"/>
  <c r="L450" i="1"/>
  <c r="L449" i="1" s="1"/>
  <c r="L448" i="1" s="1"/>
  <c r="K450" i="1"/>
  <c r="K449" i="1" s="1"/>
  <c r="K448" i="1" s="1"/>
  <c r="J449" i="1"/>
  <c r="I449" i="1"/>
  <c r="H449" i="1"/>
  <c r="H448" i="1" s="1"/>
  <c r="G449" i="1"/>
  <c r="G448" i="1" s="1"/>
  <c r="J448" i="1"/>
  <c r="I448" i="1"/>
  <c r="L447" i="1"/>
  <c r="L446" i="1" s="1"/>
  <c r="K447" i="1"/>
  <c r="K446" i="1" s="1"/>
  <c r="J446" i="1"/>
  <c r="I446" i="1"/>
  <c r="H446" i="1"/>
  <c r="G446" i="1"/>
  <c r="L445" i="1"/>
  <c r="L444" i="1" s="1"/>
  <c r="K445" i="1"/>
  <c r="K444" i="1" s="1"/>
  <c r="J444" i="1"/>
  <c r="I444" i="1"/>
  <c r="H444" i="1"/>
  <c r="G444" i="1"/>
  <c r="L443" i="1"/>
  <c r="L442" i="1" s="1"/>
  <c r="K443" i="1"/>
  <c r="K442" i="1" s="1"/>
  <c r="J442" i="1"/>
  <c r="I442" i="1"/>
  <c r="H442" i="1"/>
  <c r="G442" i="1"/>
  <c r="L441" i="1"/>
  <c r="L440" i="1" s="1"/>
  <c r="K441" i="1"/>
  <c r="K440" i="1" s="1"/>
  <c r="J440" i="1"/>
  <c r="I440" i="1"/>
  <c r="H440" i="1"/>
  <c r="G440" i="1"/>
  <c r="L439" i="1"/>
  <c r="L438" i="1" s="1"/>
  <c r="K439" i="1"/>
  <c r="K438" i="1" s="1"/>
  <c r="J438" i="1"/>
  <c r="I438" i="1"/>
  <c r="H438" i="1"/>
  <c r="G438" i="1"/>
  <c r="L434" i="1"/>
  <c r="L433" i="1" s="1"/>
  <c r="L432" i="1" s="1"/>
  <c r="G434" i="1"/>
  <c r="K434" i="1" s="1"/>
  <c r="K433" i="1" s="1"/>
  <c r="K432" i="1" s="1"/>
  <c r="J433" i="1"/>
  <c r="J432" i="1" s="1"/>
  <c r="I433" i="1"/>
  <c r="I432" i="1" s="1"/>
  <c r="H433" i="1"/>
  <c r="H432" i="1" s="1"/>
  <c r="L428" i="1"/>
  <c r="L427" i="1" s="1"/>
  <c r="K428" i="1"/>
  <c r="K427" i="1" s="1"/>
  <c r="J427" i="1"/>
  <c r="I427" i="1"/>
  <c r="H427" i="1"/>
  <c r="G427" i="1"/>
  <c r="H426" i="1"/>
  <c r="L426" i="1" s="1"/>
  <c r="G426" i="1"/>
  <c r="J425" i="1"/>
  <c r="I425" i="1"/>
  <c r="H425" i="1"/>
  <c r="L424" i="1"/>
  <c r="L423" i="1" s="1"/>
  <c r="K424" i="1"/>
  <c r="K423" i="1" s="1"/>
  <c r="J423" i="1"/>
  <c r="I423" i="1"/>
  <c r="H423" i="1"/>
  <c r="G423" i="1"/>
  <c r="L420" i="1"/>
  <c r="L419" i="1" s="1"/>
  <c r="L418" i="1" s="1"/>
  <c r="K420" i="1"/>
  <c r="K419" i="1" s="1"/>
  <c r="K418" i="1" s="1"/>
  <c r="J419" i="1"/>
  <c r="J418" i="1" s="1"/>
  <c r="I419" i="1"/>
  <c r="I418" i="1" s="1"/>
  <c r="H419" i="1"/>
  <c r="H418" i="1" s="1"/>
  <c r="G419" i="1"/>
  <c r="G418" i="1" s="1"/>
  <c r="L417" i="1"/>
  <c r="L416" i="1" s="1"/>
  <c r="K417" i="1"/>
  <c r="K416" i="1" s="1"/>
  <c r="J416" i="1"/>
  <c r="I416" i="1"/>
  <c r="H416" i="1"/>
  <c r="G416" i="1"/>
  <c r="L415" i="1"/>
  <c r="L414" i="1" s="1"/>
  <c r="K415" i="1"/>
  <c r="K414" i="1" s="1"/>
  <c r="J414" i="1"/>
  <c r="I414" i="1"/>
  <c r="H414" i="1"/>
  <c r="G414" i="1"/>
  <c r="L413" i="1"/>
  <c r="L412" i="1" s="1"/>
  <c r="K413" i="1"/>
  <c r="K412" i="1" s="1"/>
  <c r="J412" i="1"/>
  <c r="I412" i="1"/>
  <c r="H412" i="1"/>
  <c r="G412" i="1"/>
  <c r="L411" i="1"/>
  <c r="L410" i="1" s="1"/>
  <c r="K411" i="1"/>
  <c r="K410" i="1" s="1"/>
  <c r="J410" i="1"/>
  <c r="I410" i="1"/>
  <c r="H410" i="1"/>
  <c r="G410" i="1"/>
  <c r="L409" i="1"/>
  <c r="L408" i="1" s="1"/>
  <c r="K409" i="1"/>
  <c r="K408" i="1" s="1"/>
  <c r="J408" i="1"/>
  <c r="I408" i="1"/>
  <c r="H408" i="1"/>
  <c r="G408" i="1"/>
  <c r="L407" i="1"/>
  <c r="L406" i="1" s="1"/>
  <c r="K407" i="1"/>
  <c r="K406" i="1" s="1"/>
  <c r="J406" i="1"/>
  <c r="I406" i="1"/>
  <c r="H406" i="1"/>
  <c r="G406" i="1"/>
  <c r="L401" i="1"/>
  <c r="L400" i="1" s="1"/>
  <c r="L399" i="1" s="1"/>
  <c r="K401" i="1"/>
  <c r="K400" i="1" s="1"/>
  <c r="K399" i="1" s="1"/>
  <c r="J400" i="1"/>
  <c r="I400" i="1"/>
  <c r="I399" i="1" s="1"/>
  <c r="H400" i="1"/>
  <c r="H399" i="1" s="1"/>
  <c r="G400" i="1"/>
  <c r="G399" i="1" s="1"/>
  <c r="J399" i="1"/>
  <c r="L398" i="1"/>
  <c r="L397" i="1" s="1"/>
  <c r="K398" i="1"/>
  <c r="K397" i="1" s="1"/>
  <c r="J397" i="1"/>
  <c r="I397" i="1"/>
  <c r="H397" i="1"/>
  <c r="G397" i="1"/>
  <c r="L396" i="1"/>
  <c r="L395" i="1" s="1"/>
  <c r="K396" i="1"/>
  <c r="K395" i="1" s="1"/>
  <c r="J395" i="1"/>
  <c r="I395" i="1"/>
  <c r="H395" i="1"/>
  <c r="G395" i="1"/>
  <c r="L394" i="1"/>
  <c r="L393" i="1" s="1"/>
  <c r="K394" i="1"/>
  <c r="K393" i="1" s="1"/>
  <c r="J393" i="1"/>
  <c r="I393" i="1"/>
  <c r="H393" i="1"/>
  <c r="G393" i="1"/>
  <c r="L392" i="1"/>
  <c r="L391" i="1" s="1"/>
  <c r="K392" i="1"/>
  <c r="K391" i="1" s="1"/>
  <c r="J391" i="1"/>
  <c r="I391" i="1"/>
  <c r="H391" i="1"/>
  <c r="G391" i="1"/>
  <c r="L390" i="1"/>
  <c r="L389" i="1" s="1"/>
  <c r="K390" i="1"/>
  <c r="K389" i="1" s="1"/>
  <c r="J389" i="1"/>
  <c r="I389" i="1"/>
  <c r="H389" i="1"/>
  <c r="G389" i="1"/>
  <c r="L388" i="1"/>
  <c r="L387" i="1" s="1"/>
  <c r="K388" i="1"/>
  <c r="K387" i="1" s="1"/>
  <c r="J387" i="1"/>
  <c r="I387" i="1"/>
  <c r="H387" i="1"/>
  <c r="G387" i="1"/>
  <c r="L386" i="1"/>
  <c r="L385" i="1" s="1"/>
  <c r="K386" i="1"/>
  <c r="K385" i="1" s="1"/>
  <c r="J385" i="1"/>
  <c r="I385" i="1"/>
  <c r="H385" i="1"/>
  <c r="G385" i="1"/>
  <c r="L384" i="1"/>
  <c r="L383" i="1" s="1"/>
  <c r="K384" i="1"/>
  <c r="K383" i="1" s="1"/>
  <c r="J383" i="1"/>
  <c r="I383" i="1"/>
  <c r="H383" i="1"/>
  <c r="G383" i="1"/>
  <c r="L377" i="1"/>
  <c r="L376" i="1" s="1"/>
  <c r="L375" i="1" s="1"/>
  <c r="L374" i="1" s="1"/>
  <c r="K377" i="1"/>
  <c r="K376" i="1" s="1"/>
  <c r="K375" i="1" s="1"/>
  <c r="K374" i="1" s="1"/>
  <c r="J376" i="1"/>
  <c r="J375" i="1" s="1"/>
  <c r="J374" i="1" s="1"/>
  <c r="I376" i="1"/>
  <c r="I375" i="1" s="1"/>
  <c r="I374" i="1" s="1"/>
  <c r="H376" i="1"/>
  <c r="H375" i="1" s="1"/>
  <c r="H374" i="1" s="1"/>
  <c r="G376" i="1"/>
  <c r="G375" i="1" s="1"/>
  <c r="G374" i="1" s="1"/>
  <c r="L370" i="1"/>
  <c r="K370" i="1"/>
  <c r="L369" i="1"/>
  <c r="K369" i="1"/>
  <c r="J368" i="1"/>
  <c r="J367" i="1" s="1"/>
  <c r="J366" i="1" s="1"/>
  <c r="I368" i="1"/>
  <c r="I367" i="1" s="1"/>
  <c r="I366" i="1" s="1"/>
  <c r="H368" i="1"/>
  <c r="H367" i="1" s="1"/>
  <c r="H366" i="1" s="1"/>
  <c r="G368" i="1"/>
  <c r="G367" i="1" s="1"/>
  <c r="G366" i="1" s="1"/>
  <c r="L365" i="1"/>
  <c r="L364" i="1" s="1"/>
  <c r="L363" i="1" s="1"/>
  <c r="L362" i="1" s="1"/>
  <c r="G365" i="1"/>
  <c r="K365" i="1" s="1"/>
  <c r="K364" i="1" s="1"/>
  <c r="K363" i="1" s="1"/>
  <c r="K362" i="1" s="1"/>
  <c r="J364" i="1"/>
  <c r="I364" i="1"/>
  <c r="I363" i="1" s="1"/>
  <c r="I362" i="1" s="1"/>
  <c r="H364" i="1"/>
  <c r="H363" i="1" s="1"/>
  <c r="H362" i="1" s="1"/>
  <c r="G364" i="1"/>
  <c r="G363" i="1" s="1"/>
  <c r="G362" i="1" s="1"/>
  <c r="J363" i="1"/>
  <c r="J362" i="1" s="1"/>
  <c r="L359" i="1"/>
  <c r="L358" i="1" s="1"/>
  <c r="L357" i="1" s="1"/>
  <c r="G359" i="1"/>
  <c r="G358" i="1" s="1"/>
  <c r="G357" i="1" s="1"/>
  <c r="J358" i="1"/>
  <c r="J357" i="1" s="1"/>
  <c r="I358" i="1"/>
  <c r="I357" i="1" s="1"/>
  <c r="H358" i="1"/>
  <c r="H357" i="1" s="1"/>
  <c r="L355" i="1"/>
  <c r="L354" i="1" s="1"/>
  <c r="L353" i="1" s="1"/>
  <c r="K355" i="1"/>
  <c r="K354" i="1" s="1"/>
  <c r="K353" i="1" s="1"/>
  <c r="J354" i="1"/>
  <c r="I354" i="1"/>
  <c r="I353" i="1" s="1"/>
  <c r="H354" i="1"/>
  <c r="H353" i="1" s="1"/>
  <c r="G354" i="1"/>
  <c r="G353" i="1" s="1"/>
  <c r="J353" i="1"/>
  <c r="L352" i="1"/>
  <c r="K352" i="1"/>
  <c r="L351" i="1"/>
  <c r="K351" i="1"/>
  <c r="J350" i="1"/>
  <c r="J349" i="1" s="1"/>
  <c r="I350" i="1"/>
  <c r="I349" i="1" s="1"/>
  <c r="H350" i="1"/>
  <c r="H349" i="1" s="1"/>
  <c r="G350" i="1"/>
  <c r="G349" i="1" s="1"/>
  <c r="L343" i="1"/>
  <c r="L342" i="1" s="1"/>
  <c r="L341" i="1" s="1"/>
  <c r="L340" i="1" s="1"/>
  <c r="L339" i="1" s="1"/>
  <c r="L338" i="1" s="1"/>
  <c r="L337" i="1" s="1"/>
  <c r="G343" i="1"/>
  <c r="K343" i="1" s="1"/>
  <c r="K342" i="1" s="1"/>
  <c r="K341" i="1" s="1"/>
  <c r="K340" i="1" s="1"/>
  <c r="K339" i="1" s="1"/>
  <c r="K338" i="1" s="1"/>
  <c r="K337" i="1" s="1"/>
  <c r="J342" i="1"/>
  <c r="J341" i="1" s="1"/>
  <c r="J340" i="1" s="1"/>
  <c r="J339" i="1" s="1"/>
  <c r="J338" i="1" s="1"/>
  <c r="J337" i="1" s="1"/>
  <c r="I342" i="1"/>
  <c r="I341" i="1" s="1"/>
  <c r="I340" i="1" s="1"/>
  <c r="I339" i="1" s="1"/>
  <c r="I338" i="1" s="1"/>
  <c r="I337" i="1" s="1"/>
  <c r="H342" i="1"/>
  <c r="H341" i="1" s="1"/>
  <c r="H340" i="1" s="1"/>
  <c r="H339" i="1" s="1"/>
  <c r="H338" i="1" s="1"/>
  <c r="H337" i="1" s="1"/>
  <c r="L336" i="1"/>
  <c r="G336" i="1"/>
  <c r="K336" i="1" s="1"/>
  <c r="J335" i="1"/>
  <c r="J334" i="1" s="1"/>
  <c r="J333" i="1" s="1"/>
  <c r="I335" i="1"/>
  <c r="I334" i="1" s="1"/>
  <c r="I333" i="1" s="1"/>
  <c r="H335" i="1"/>
  <c r="H334" i="1" s="1"/>
  <c r="H333" i="1" s="1"/>
  <c r="L332" i="1"/>
  <c r="K332" i="1"/>
  <c r="L331" i="1"/>
  <c r="K331" i="1"/>
  <c r="J330" i="1"/>
  <c r="J329" i="1" s="1"/>
  <c r="J328" i="1" s="1"/>
  <c r="I330" i="1"/>
  <c r="I329" i="1" s="1"/>
  <c r="I328" i="1" s="1"/>
  <c r="H330" i="1"/>
  <c r="H329" i="1" s="1"/>
  <c r="H328" i="1" s="1"/>
  <c r="G330" i="1"/>
  <c r="G329" i="1" s="1"/>
  <c r="G328" i="1" s="1"/>
  <c r="L327" i="1"/>
  <c r="L326" i="1" s="1"/>
  <c r="L325" i="1" s="1"/>
  <c r="K327" i="1"/>
  <c r="K326" i="1" s="1"/>
  <c r="K325" i="1" s="1"/>
  <c r="J326" i="1"/>
  <c r="J325" i="1" s="1"/>
  <c r="I326" i="1"/>
  <c r="I325" i="1" s="1"/>
  <c r="H326" i="1"/>
  <c r="H325" i="1" s="1"/>
  <c r="G326" i="1"/>
  <c r="G325" i="1" s="1"/>
  <c r="L324" i="1"/>
  <c r="L323" i="1" s="1"/>
  <c r="L322" i="1" s="1"/>
  <c r="K324" i="1"/>
  <c r="K323" i="1" s="1"/>
  <c r="K322" i="1" s="1"/>
  <c r="J323" i="1"/>
  <c r="I323" i="1"/>
  <c r="I322" i="1" s="1"/>
  <c r="H323" i="1"/>
  <c r="H322" i="1" s="1"/>
  <c r="G323" i="1"/>
  <c r="G322" i="1" s="1"/>
  <c r="J322" i="1"/>
  <c r="L321" i="1"/>
  <c r="L320" i="1" s="1"/>
  <c r="L319" i="1" s="1"/>
  <c r="K321" i="1"/>
  <c r="K320" i="1" s="1"/>
  <c r="K319" i="1" s="1"/>
  <c r="J320" i="1"/>
  <c r="J319" i="1" s="1"/>
  <c r="I320" i="1"/>
  <c r="I319" i="1" s="1"/>
  <c r="H320" i="1"/>
  <c r="H319" i="1" s="1"/>
  <c r="G320" i="1"/>
  <c r="G319" i="1" s="1"/>
  <c r="L318" i="1"/>
  <c r="L317" i="1" s="1"/>
  <c r="L316" i="1" s="1"/>
  <c r="G318" i="1"/>
  <c r="K318" i="1" s="1"/>
  <c r="K317" i="1" s="1"/>
  <c r="K316" i="1" s="1"/>
  <c r="J317" i="1"/>
  <c r="I317" i="1"/>
  <c r="I316" i="1" s="1"/>
  <c r="H317" i="1"/>
  <c r="H316" i="1" s="1"/>
  <c r="G317" i="1"/>
  <c r="G316" i="1" s="1"/>
  <c r="J316" i="1"/>
  <c r="L313" i="1"/>
  <c r="L312" i="1" s="1"/>
  <c r="L311" i="1" s="1"/>
  <c r="L310" i="1" s="1"/>
  <c r="L309" i="1" s="1"/>
  <c r="K313" i="1"/>
  <c r="K312" i="1" s="1"/>
  <c r="K311" i="1" s="1"/>
  <c r="K310" i="1" s="1"/>
  <c r="K309" i="1" s="1"/>
  <c r="J312" i="1"/>
  <c r="J311" i="1" s="1"/>
  <c r="J310" i="1" s="1"/>
  <c r="J309" i="1" s="1"/>
  <c r="I312" i="1"/>
  <c r="I311" i="1" s="1"/>
  <c r="I310" i="1" s="1"/>
  <c r="I309" i="1" s="1"/>
  <c r="H312" i="1"/>
  <c r="H311" i="1" s="1"/>
  <c r="H310" i="1" s="1"/>
  <c r="H309" i="1" s="1"/>
  <c r="G312" i="1"/>
  <c r="G311" i="1" s="1"/>
  <c r="G310" i="1" s="1"/>
  <c r="G309" i="1" s="1"/>
  <c r="L307" i="1"/>
  <c r="L306" i="1" s="1"/>
  <c r="L305" i="1" s="1"/>
  <c r="L304" i="1" s="1"/>
  <c r="L303" i="1" s="1"/>
  <c r="G307" i="1"/>
  <c r="K307" i="1" s="1"/>
  <c r="K306" i="1" s="1"/>
  <c r="K305" i="1" s="1"/>
  <c r="K304" i="1" s="1"/>
  <c r="K303" i="1" s="1"/>
  <c r="J306" i="1"/>
  <c r="J305" i="1" s="1"/>
  <c r="J304" i="1" s="1"/>
  <c r="J303" i="1" s="1"/>
  <c r="I306" i="1"/>
  <c r="I305" i="1" s="1"/>
  <c r="I304" i="1" s="1"/>
  <c r="I303" i="1" s="1"/>
  <c r="H306" i="1"/>
  <c r="H305" i="1" s="1"/>
  <c r="H304" i="1" s="1"/>
  <c r="H303" i="1" s="1"/>
  <c r="L302" i="1"/>
  <c r="L301" i="1" s="1"/>
  <c r="L300" i="1" s="1"/>
  <c r="G302" i="1"/>
  <c r="K302" i="1" s="1"/>
  <c r="K301" i="1" s="1"/>
  <c r="K300" i="1" s="1"/>
  <c r="J301" i="1"/>
  <c r="J300" i="1" s="1"/>
  <c r="I301" i="1"/>
  <c r="I300" i="1" s="1"/>
  <c r="H301" i="1"/>
  <c r="H300" i="1" s="1"/>
  <c r="L299" i="1"/>
  <c r="L298" i="1" s="1"/>
  <c r="L297" i="1" s="1"/>
  <c r="L296" i="1" s="1"/>
  <c r="L295" i="1" s="1"/>
  <c r="G299" i="1"/>
  <c r="G298" i="1" s="1"/>
  <c r="G297" i="1" s="1"/>
  <c r="G296" i="1" s="1"/>
  <c r="G295" i="1" s="1"/>
  <c r="J298" i="1"/>
  <c r="J297" i="1" s="1"/>
  <c r="J296" i="1" s="1"/>
  <c r="J295" i="1" s="1"/>
  <c r="I298" i="1"/>
  <c r="I297" i="1" s="1"/>
  <c r="I296" i="1" s="1"/>
  <c r="I295" i="1" s="1"/>
  <c r="H298" i="1"/>
  <c r="H297" i="1" s="1"/>
  <c r="H296" i="1" s="1"/>
  <c r="H295" i="1" s="1"/>
  <c r="L294" i="1"/>
  <c r="L293" i="1" s="1"/>
  <c r="L292" i="1" s="1"/>
  <c r="K294" i="1"/>
  <c r="K293" i="1" s="1"/>
  <c r="K292" i="1" s="1"/>
  <c r="J293" i="1"/>
  <c r="J292" i="1" s="1"/>
  <c r="I293" i="1"/>
  <c r="I292" i="1" s="1"/>
  <c r="H293" i="1"/>
  <c r="H292" i="1" s="1"/>
  <c r="G293" i="1"/>
  <c r="G292" i="1" s="1"/>
  <c r="L291" i="1"/>
  <c r="K291" i="1"/>
  <c r="L290" i="1"/>
  <c r="K290" i="1"/>
  <c r="J289" i="1"/>
  <c r="J288" i="1" s="1"/>
  <c r="J287" i="1" s="1"/>
  <c r="I289" i="1"/>
  <c r="I288" i="1" s="1"/>
  <c r="I287" i="1" s="1"/>
  <c r="H289" i="1"/>
  <c r="H288" i="1" s="1"/>
  <c r="H287" i="1" s="1"/>
  <c r="G289" i="1"/>
  <c r="G288" i="1" s="1"/>
  <c r="G287" i="1" s="1"/>
  <c r="L282" i="1"/>
  <c r="L281" i="1" s="1"/>
  <c r="K282" i="1"/>
  <c r="K281" i="1" s="1"/>
  <c r="J281" i="1"/>
  <c r="I281" i="1"/>
  <c r="H281" i="1"/>
  <c r="G281" i="1"/>
  <c r="L280" i="1"/>
  <c r="L279" i="1" s="1"/>
  <c r="K280" i="1"/>
  <c r="K279" i="1" s="1"/>
  <c r="J279" i="1"/>
  <c r="I279" i="1"/>
  <c r="H279" i="1"/>
  <c r="G279" i="1"/>
  <c r="L278" i="1"/>
  <c r="L277" i="1" s="1"/>
  <c r="K278" i="1"/>
  <c r="K277" i="1" s="1"/>
  <c r="J277" i="1"/>
  <c r="I277" i="1"/>
  <c r="H277" i="1"/>
  <c r="G277" i="1"/>
  <c r="L276" i="1"/>
  <c r="L275" i="1" s="1"/>
  <c r="K276" i="1"/>
  <c r="K275" i="1" s="1"/>
  <c r="J275" i="1"/>
  <c r="I275" i="1"/>
  <c r="H275" i="1"/>
  <c r="G275" i="1"/>
  <c r="L274" i="1"/>
  <c r="L273" i="1" s="1"/>
  <c r="K274" i="1"/>
  <c r="K273" i="1" s="1"/>
  <c r="J273" i="1"/>
  <c r="I273" i="1"/>
  <c r="H273" i="1"/>
  <c r="G273" i="1"/>
  <c r="L272" i="1"/>
  <c r="L271" i="1" s="1"/>
  <c r="K272" i="1"/>
  <c r="K271" i="1" s="1"/>
  <c r="J271" i="1"/>
  <c r="I271" i="1"/>
  <c r="H271" i="1"/>
  <c r="G271" i="1"/>
  <c r="L267" i="1"/>
  <c r="L266" i="1" s="1"/>
  <c r="K267" i="1"/>
  <c r="K266" i="1" s="1"/>
  <c r="J266" i="1"/>
  <c r="I266" i="1"/>
  <c r="H266" i="1"/>
  <c r="G266" i="1"/>
  <c r="L265" i="1"/>
  <c r="L264" i="1" s="1"/>
  <c r="K265" i="1"/>
  <c r="K264" i="1" s="1"/>
  <c r="J264" i="1"/>
  <c r="I264" i="1"/>
  <c r="H264" i="1"/>
  <c r="G264" i="1"/>
  <c r="L263" i="1"/>
  <c r="L262" i="1" s="1"/>
  <c r="K263" i="1"/>
  <c r="K262" i="1" s="1"/>
  <c r="J262" i="1"/>
  <c r="I262" i="1"/>
  <c r="H262" i="1"/>
  <c r="G262" i="1"/>
  <c r="L261" i="1"/>
  <c r="L260" i="1" s="1"/>
  <c r="G261" i="1"/>
  <c r="K261" i="1" s="1"/>
  <c r="K260" i="1" s="1"/>
  <c r="J260" i="1"/>
  <c r="I260" i="1"/>
  <c r="H260" i="1"/>
  <c r="L255" i="1"/>
  <c r="L254" i="1" s="1"/>
  <c r="L253" i="1" s="1"/>
  <c r="L252" i="1" s="1"/>
  <c r="L251" i="1" s="1"/>
  <c r="K255" i="1"/>
  <c r="K254" i="1" s="1"/>
  <c r="K253" i="1" s="1"/>
  <c r="K252" i="1" s="1"/>
  <c r="K251" i="1" s="1"/>
  <c r="J254" i="1"/>
  <c r="J253" i="1" s="1"/>
  <c r="J252" i="1" s="1"/>
  <c r="J251" i="1" s="1"/>
  <c r="I254" i="1"/>
  <c r="I253" i="1" s="1"/>
  <c r="I252" i="1" s="1"/>
  <c r="I251" i="1" s="1"/>
  <c r="H254" i="1"/>
  <c r="H253" i="1" s="1"/>
  <c r="H252" i="1" s="1"/>
  <c r="H251" i="1" s="1"/>
  <c r="G254" i="1"/>
  <c r="G253" i="1" s="1"/>
  <c r="G252" i="1" s="1"/>
  <c r="G251" i="1" s="1"/>
  <c r="L250" i="1"/>
  <c r="K250" i="1"/>
  <c r="L249" i="1"/>
  <c r="K249" i="1"/>
  <c r="J248" i="1"/>
  <c r="I248" i="1"/>
  <c r="I247" i="1" s="1"/>
  <c r="I246" i="1" s="1"/>
  <c r="I245" i="1" s="1"/>
  <c r="H248" i="1"/>
  <c r="H247" i="1" s="1"/>
  <c r="H246" i="1" s="1"/>
  <c r="H245" i="1" s="1"/>
  <c r="G248" i="1"/>
  <c r="G247" i="1" s="1"/>
  <c r="G246" i="1" s="1"/>
  <c r="G245" i="1" s="1"/>
  <c r="J247" i="1"/>
  <c r="J246" i="1" s="1"/>
  <c r="J245" i="1" s="1"/>
  <c r="H242" i="1"/>
  <c r="L242" i="1" s="1"/>
  <c r="G242" i="1"/>
  <c r="K242" i="1" s="1"/>
  <c r="H241" i="1"/>
  <c r="L241" i="1" s="1"/>
  <c r="G241" i="1"/>
  <c r="K241" i="1" s="1"/>
  <c r="J240" i="1"/>
  <c r="I240" i="1"/>
  <c r="L239" i="1"/>
  <c r="L238" i="1" s="1"/>
  <c r="K239" i="1"/>
  <c r="K238" i="1" s="1"/>
  <c r="J238" i="1"/>
  <c r="I238" i="1"/>
  <c r="I237" i="1" s="1"/>
  <c r="I236" i="1" s="1"/>
  <c r="I235" i="1" s="1"/>
  <c r="H238" i="1"/>
  <c r="G238" i="1"/>
  <c r="L234" i="1"/>
  <c r="L233" i="1" s="1"/>
  <c r="K234" i="1"/>
  <c r="K233" i="1" s="1"/>
  <c r="J233" i="1"/>
  <c r="I233" i="1"/>
  <c r="H233" i="1"/>
  <c r="G233" i="1"/>
  <c r="L232" i="1"/>
  <c r="L231" i="1" s="1"/>
  <c r="K232" i="1"/>
  <c r="K231" i="1" s="1"/>
  <c r="J231" i="1"/>
  <c r="I231" i="1"/>
  <c r="H231" i="1"/>
  <c r="G231" i="1"/>
  <c r="L227" i="1"/>
  <c r="L226" i="1" s="1"/>
  <c r="L225" i="1" s="1"/>
  <c r="L224" i="1" s="1"/>
  <c r="L223" i="1" s="1"/>
  <c r="L222" i="1" s="1"/>
  <c r="K227" i="1"/>
  <c r="K226" i="1" s="1"/>
  <c r="K225" i="1" s="1"/>
  <c r="K224" i="1" s="1"/>
  <c r="K223" i="1" s="1"/>
  <c r="K222" i="1" s="1"/>
  <c r="J226" i="1"/>
  <c r="J225" i="1" s="1"/>
  <c r="J224" i="1" s="1"/>
  <c r="J223" i="1" s="1"/>
  <c r="J222" i="1" s="1"/>
  <c r="I226" i="1"/>
  <c r="I225" i="1" s="1"/>
  <c r="I224" i="1" s="1"/>
  <c r="I223" i="1" s="1"/>
  <c r="I222" i="1" s="1"/>
  <c r="H226" i="1"/>
  <c r="H225" i="1" s="1"/>
  <c r="H224" i="1" s="1"/>
  <c r="H223" i="1" s="1"/>
  <c r="H222" i="1" s="1"/>
  <c r="G226" i="1"/>
  <c r="G225" i="1" s="1"/>
  <c r="G224" i="1" s="1"/>
  <c r="G223" i="1" s="1"/>
  <c r="G222" i="1" s="1"/>
  <c r="L220" i="1"/>
  <c r="L219" i="1" s="1"/>
  <c r="L218" i="1" s="1"/>
  <c r="L217" i="1" s="1"/>
  <c r="L216" i="1" s="1"/>
  <c r="L215" i="1" s="1"/>
  <c r="L214" i="1" s="1"/>
  <c r="K220" i="1"/>
  <c r="K219" i="1" s="1"/>
  <c r="K218" i="1" s="1"/>
  <c r="K217" i="1" s="1"/>
  <c r="K216" i="1" s="1"/>
  <c r="K215" i="1" s="1"/>
  <c r="K214" i="1" s="1"/>
  <c r="J219" i="1"/>
  <c r="J218" i="1" s="1"/>
  <c r="J217" i="1" s="1"/>
  <c r="J216" i="1" s="1"/>
  <c r="J215" i="1" s="1"/>
  <c r="J214" i="1" s="1"/>
  <c r="I219" i="1"/>
  <c r="I218" i="1" s="1"/>
  <c r="I217" i="1" s="1"/>
  <c r="I216" i="1" s="1"/>
  <c r="I215" i="1" s="1"/>
  <c r="I214" i="1" s="1"/>
  <c r="H219" i="1"/>
  <c r="H218" i="1" s="1"/>
  <c r="H217" i="1" s="1"/>
  <c r="H216" i="1" s="1"/>
  <c r="H215" i="1" s="1"/>
  <c r="H214" i="1" s="1"/>
  <c r="G219" i="1"/>
  <c r="G218" i="1" s="1"/>
  <c r="G217" i="1" s="1"/>
  <c r="G216" i="1" s="1"/>
  <c r="G215" i="1" s="1"/>
  <c r="G214" i="1" s="1"/>
  <c r="L213" i="1"/>
  <c r="K213" i="1"/>
  <c r="J212" i="1"/>
  <c r="J211" i="1" s="1"/>
  <c r="J210" i="1" s="1"/>
  <c r="I212" i="1"/>
  <c r="I211" i="1" s="1"/>
  <c r="I210" i="1" s="1"/>
  <c r="H212" i="1"/>
  <c r="H211" i="1" s="1"/>
  <c r="H210" i="1" s="1"/>
  <c r="G212" i="1"/>
  <c r="G211" i="1" s="1"/>
  <c r="G210" i="1" s="1"/>
  <c r="L209" i="1"/>
  <c r="K209" i="1"/>
  <c r="L208" i="1"/>
  <c r="K208" i="1"/>
  <c r="J207" i="1"/>
  <c r="J205" i="1" s="1"/>
  <c r="J204" i="1" s="1"/>
  <c r="J203" i="1" s="1"/>
  <c r="I207" i="1"/>
  <c r="I206" i="1" s="1"/>
  <c r="H207" i="1"/>
  <c r="H206" i="1" s="1"/>
  <c r="H205" i="1" s="1"/>
  <c r="G207" i="1"/>
  <c r="G206" i="1" s="1"/>
  <c r="G205" i="1" s="1"/>
  <c r="L202" i="1"/>
  <c r="L201" i="1" s="1"/>
  <c r="L200" i="1" s="1"/>
  <c r="G202" i="1"/>
  <c r="K202" i="1" s="1"/>
  <c r="K201" i="1" s="1"/>
  <c r="K200" i="1" s="1"/>
  <c r="J201" i="1"/>
  <c r="J200" i="1" s="1"/>
  <c r="I201" i="1"/>
  <c r="I200" i="1" s="1"/>
  <c r="H201" i="1"/>
  <c r="H200" i="1" s="1"/>
  <c r="L199" i="1"/>
  <c r="L198" i="1" s="1"/>
  <c r="K199" i="1"/>
  <c r="K198" i="1" s="1"/>
  <c r="J198" i="1"/>
  <c r="I198" i="1"/>
  <c r="H198" i="1"/>
  <c r="G198" i="1"/>
  <c r="L197" i="1"/>
  <c r="L196" i="1" s="1"/>
  <c r="K197" i="1"/>
  <c r="K196" i="1" s="1"/>
  <c r="J196" i="1"/>
  <c r="I196" i="1"/>
  <c r="H196" i="1"/>
  <c r="G196" i="1"/>
  <c r="L191" i="1"/>
  <c r="L190" i="1" s="1"/>
  <c r="L189" i="1" s="1"/>
  <c r="G191" i="1"/>
  <c r="G190" i="1" s="1"/>
  <c r="G189" i="1" s="1"/>
  <c r="J190" i="1"/>
  <c r="J189" i="1" s="1"/>
  <c r="I190" i="1"/>
  <c r="I189" i="1" s="1"/>
  <c r="H190" i="1"/>
  <c r="H189" i="1" s="1"/>
  <c r="L188" i="1"/>
  <c r="L187" i="1" s="1"/>
  <c r="G188" i="1"/>
  <c r="K188" i="1" s="1"/>
  <c r="K187" i="1" s="1"/>
  <c r="J187" i="1"/>
  <c r="I187" i="1"/>
  <c r="H187" i="1"/>
  <c r="L186" i="1"/>
  <c r="L185" i="1" s="1"/>
  <c r="K186" i="1"/>
  <c r="K185" i="1" s="1"/>
  <c r="J185" i="1"/>
  <c r="I185" i="1"/>
  <c r="H185" i="1"/>
  <c r="G185" i="1"/>
  <c r="L179" i="1"/>
  <c r="L178" i="1" s="1"/>
  <c r="G179" i="1"/>
  <c r="G178" i="1" s="1"/>
  <c r="J178" i="1"/>
  <c r="I178" i="1"/>
  <c r="H178" i="1"/>
  <c r="L177" i="1"/>
  <c r="L176" i="1" s="1"/>
  <c r="K177" i="1"/>
  <c r="K176" i="1" s="1"/>
  <c r="J176" i="1"/>
  <c r="I176" i="1"/>
  <c r="H176" i="1"/>
  <c r="G176" i="1"/>
  <c r="L175" i="1"/>
  <c r="L174" i="1" s="1"/>
  <c r="K175" i="1"/>
  <c r="K174" i="1" s="1"/>
  <c r="J174" i="1"/>
  <c r="I174" i="1"/>
  <c r="H174" i="1"/>
  <c r="G174" i="1"/>
  <c r="L171" i="1"/>
  <c r="L170" i="1" s="1"/>
  <c r="L169" i="1" s="1"/>
  <c r="K171" i="1"/>
  <c r="K170" i="1" s="1"/>
  <c r="K168" i="1" s="1"/>
  <c r="J170" i="1"/>
  <c r="J169" i="1" s="1"/>
  <c r="I170" i="1"/>
  <c r="I169" i="1" s="1"/>
  <c r="H170" i="1"/>
  <c r="H168" i="1" s="1"/>
  <c r="G170" i="1"/>
  <c r="G168" i="1" s="1"/>
  <c r="L167" i="1"/>
  <c r="L166" i="1" s="1"/>
  <c r="L165" i="1" s="1"/>
  <c r="K167" i="1"/>
  <c r="K166" i="1" s="1"/>
  <c r="K165" i="1" s="1"/>
  <c r="J166" i="1"/>
  <c r="J165" i="1" s="1"/>
  <c r="I166" i="1"/>
  <c r="I165" i="1" s="1"/>
  <c r="H166" i="1"/>
  <c r="H165" i="1" s="1"/>
  <c r="G166" i="1"/>
  <c r="G165" i="1" s="1"/>
  <c r="L164" i="1"/>
  <c r="L163" i="1" s="1"/>
  <c r="L162" i="1" s="1"/>
  <c r="K164" i="1"/>
  <c r="K163" i="1" s="1"/>
  <c r="K162" i="1" s="1"/>
  <c r="J163" i="1"/>
  <c r="I163" i="1"/>
  <c r="I162" i="1" s="1"/>
  <c r="H163" i="1"/>
  <c r="H162" i="1" s="1"/>
  <c r="G163" i="1"/>
  <c r="G162" i="1" s="1"/>
  <c r="J162" i="1"/>
  <c r="L158" i="1"/>
  <c r="L157" i="1" s="1"/>
  <c r="K158" i="1"/>
  <c r="K157" i="1" s="1"/>
  <c r="J157" i="1"/>
  <c r="I157" i="1"/>
  <c r="H157" i="1"/>
  <c r="G157" i="1"/>
  <c r="L156" i="1"/>
  <c r="K156" i="1"/>
  <c r="L155" i="1"/>
  <c r="G155" i="1"/>
  <c r="K155" i="1" s="1"/>
  <c r="L154" i="1"/>
  <c r="K154" i="1"/>
  <c r="L153" i="1"/>
  <c r="G153" i="1"/>
  <c r="L152" i="1"/>
  <c r="K152" i="1"/>
  <c r="L151" i="1"/>
  <c r="G151" i="1"/>
  <c r="K151" i="1" s="1"/>
  <c r="L150" i="1"/>
  <c r="L149" i="1" s="1"/>
  <c r="K150" i="1"/>
  <c r="K149" i="1" s="1"/>
  <c r="J149" i="1"/>
  <c r="I149" i="1"/>
  <c r="H149" i="1"/>
  <c r="G149" i="1"/>
  <c r="L148" i="1"/>
  <c r="L147" i="1" s="1"/>
  <c r="K148" i="1"/>
  <c r="K147" i="1" s="1"/>
  <c r="J147" i="1"/>
  <c r="I147" i="1"/>
  <c r="H147" i="1"/>
  <c r="G147" i="1"/>
  <c r="L144" i="1"/>
  <c r="L143" i="1" s="1"/>
  <c r="K144" i="1"/>
  <c r="K143" i="1" s="1"/>
  <c r="J143" i="1"/>
  <c r="I143" i="1"/>
  <c r="H143" i="1"/>
  <c r="G143" i="1"/>
  <c r="L142" i="1"/>
  <c r="L141" i="1" s="1"/>
  <c r="K142" i="1"/>
  <c r="K141" i="1" s="1"/>
  <c r="J141" i="1"/>
  <c r="I141" i="1"/>
  <c r="H141" i="1"/>
  <c r="G141" i="1"/>
  <c r="L135" i="1"/>
  <c r="L134" i="1" s="1"/>
  <c r="L133" i="1" s="1"/>
  <c r="K135" i="1"/>
  <c r="K134" i="1" s="1"/>
  <c r="K133" i="1" s="1"/>
  <c r="J134" i="1"/>
  <c r="J133" i="1" s="1"/>
  <c r="I134" i="1"/>
  <c r="I133" i="1" s="1"/>
  <c r="H134" i="1"/>
  <c r="H133" i="1" s="1"/>
  <c r="G134" i="1"/>
  <c r="G133" i="1" s="1"/>
  <c r="L132" i="1"/>
  <c r="L131" i="1" s="1"/>
  <c r="L130" i="1" s="1"/>
  <c r="K132" i="1"/>
  <c r="K131" i="1" s="1"/>
  <c r="K130" i="1" s="1"/>
  <c r="J131" i="1"/>
  <c r="J130" i="1" s="1"/>
  <c r="I131" i="1"/>
  <c r="I130" i="1" s="1"/>
  <c r="H131" i="1"/>
  <c r="H130" i="1" s="1"/>
  <c r="G131" i="1"/>
  <c r="G130" i="1" s="1"/>
  <c r="L129" i="1"/>
  <c r="L128" i="1" s="1"/>
  <c r="K129" i="1"/>
  <c r="K128" i="1" s="1"/>
  <c r="J128" i="1"/>
  <c r="I128" i="1"/>
  <c r="H128" i="1"/>
  <c r="G128" i="1"/>
  <c r="L127" i="1"/>
  <c r="L126" i="1" s="1"/>
  <c r="K127" i="1"/>
  <c r="K126" i="1" s="1"/>
  <c r="J126" i="1"/>
  <c r="I126" i="1"/>
  <c r="H126" i="1"/>
  <c r="G126" i="1"/>
  <c r="L123" i="1"/>
  <c r="L122" i="1" s="1"/>
  <c r="L121" i="1" s="1"/>
  <c r="K123" i="1"/>
  <c r="K122" i="1" s="1"/>
  <c r="K121" i="1" s="1"/>
  <c r="J122" i="1"/>
  <c r="J121" i="1" s="1"/>
  <c r="I122" i="1"/>
  <c r="I121" i="1" s="1"/>
  <c r="H122" i="1"/>
  <c r="H121" i="1" s="1"/>
  <c r="G122" i="1"/>
  <c r="G121" i="1" s="1"/>
  <c r="L120" i="1"/>
  <c r="L119" i="1" s="1"/>
  <c r="L118" i="1" s="1"/>
  <c r="K120" i="1"/>
  <c r="K119" i="1" s="1"/>
  <c r="K118" i="1" s="1"/>
  <c r="J119" i="1"/>
  <c r="J118" i="1" s="1"/>
  <c r="I119" i="1"/>
  <c r="I118" i="1" s="1"/>
  <c r="H119" i="1"/>
  <c r="H118" i="1" s="1"/>
  <c r="G119" i="1"/>
  <c r="G118" i="1" s="1"/>
  <c r="L117" i="1"/>
  <c r="L116" i="1" s="1"/>
  <c r="L115" i="1" s="1"/>
  <c r="I117" i="1"/>
  <c r="K117" i="1" s="1"/>
  <c r="K116" i="1" s="1"/>
  <c r="K115" i="1" s="1"/>
  <c r="J116" i="1"/>
  <c r="J115" i="1" s="1"/>
  <c r="H116" i="1"/>
  <c r="H115" i="1" s="1"/>
  <c r="G116" i="1"/>
  <c r="G115" i="1" s="1"/>
  <c r="L114" i="1"/>
  <c r="L113" i="1" s="1"/>
  <c r="L112" i="1" s="1"/>
  <c r="K114" i="1"/>
  <c r="K113" i="1" s="1"/>
  <c r="K112" i="1" s="1"/>
  <c r="J113" i="1"/>
  <c r="J112" i="1" s="1"/>
  <c r="I113" i="1"/>
  <c r="I112" i="1" s="1"/>
  <c r="H113" i="1"/>
  <c r="H112" i="1" s="1"/>
  <c r="G113" i="1"/>
  <c r="G112" i="1" s="1"/>
  <c r="L108" i="1"/>
  <c r="G108" i="1"/>
  <c r="K108" i="1" s="1"/>
  <c r="L107" i="1"/>
  <c r="G107" i="1"/>
  <c r="K107" i="1" s="1"/>
  <c r="L106" i="1"/>
  <c r="G106" i="1"/>
  <c r="K106" i="1" s="1"/>
  <c r="J105" i="1"/>
  <c r="I105" i="1"/>
  <c r="H105" i="1"/>
  <c r="L104" i="1"/>
  <c r="L103" i="1" s="1"/>
  <c r="K104" i="1"/>
  <c r="K103" i="1" s="1"/>
  <c r="J103" i="1"/>
  <c r="I103" i="1"/>
  <c r="H103" i="1"/>
  <c r="G103" i="1"/>
  <c r="H99" i="1"/>
  <c r="L99" i="1" s="1"/>
  <c r="G99" i="1"/>
  <c r="K99" i="1" s="1"/>
  <c r="H98" i="1"/>
  <c r="G98" i="1"/>
  <c r="K98" i="1" s="1"/>
  <c r="J97" i="1"/>
  <c r="J96" i="1" s="1"/>
  <c r="J95" i="1" s="1"/>
  <c r="J94" i="1" s="1"/>
  <c r="I97" i="1"/>
  <c r="I96" i="1" s="1"/>
  <c r="I95" i="1" s="1"/>
  <c r="I94" i="1" s="1"/>
  <c r="L92" i="1"/>
  <c r="L91" i="1" s="1"/>
  <c r="K92" i="1"/>
  <c r="K91" i="1" s="1"/>
  <c r="J91" i="1"/>
  <c r="I91" i="1"/>
  <c r="H91" i="1"/>
  <c r="G91" i="1"/>
  <c r="L90" i="1"/>
  <c r="L89" i="1" s="1"/>
  <c r="K90" i="1"/>
  <c r="K89" i="1" s="1"/>
  <c r="J89" i="1"/>
  <c r="I89" i="1"/>
  <c r="H89" i="1"/>
  <c r="G89" i="1"/>
  <c r="L88" i="1"/>
  <c r="L87" i="1" s="1"/>
  <c r="K88" i="1"/>
  <c r="K87" i="1" s="1"/>
  <c r="J87" i="1"/>
  <c r="I87" i="1"/>
  <c r="H87" i="1"/>
  <c r="G87" i="1"/>
  <c r="L86" i="1"/>
  <c r="L85" i="1" s="1"/>
  <c r="K86" i="1"/>
  <c r="K85" i="1" s="1"/>
  <c r="J85" i="1"/>
  <c r="I85" i="1"/>
  <c r="H85" i="1"/>
  <c r="G85" i="1"/>
  <c r="L84" i="1"/>
  <c r="L83" i="1" s="1"/>
  <c r="K84" i="1"/>
  <c r="K83" i="1" s="1"/>
  <c r="J83" i="1"/>
  <c r="I83" i="1"/>
  <c r="H83" i="1"/>
  <c r="G83" i="1"/>
  <c r="L82" i="1"/>
  <c r="L81" i="1" s="1"/>
  <c r="K82" i="1"/>
  <c r="K81" i="1" s="1"/>
  <c r="J81" i="1"/>
  <c r="I81" i="1"/>
  <c r="H81" i="1"/>
  <c r="G81" i="1"/>
  <c r="L80" i="1"/>
  <c r="L79" i="1" s="1"/>
  <c r="K80" i="1"/>
  <c r="K79" i="1" s="1"/>
  <c r="J79" i="1"/>
  <c r="I79" i="1"/>
  <c r="H79" i="1"/>
  <c r="G79" i="1"/>
  <c r="L77" i="1"/>
  <c r="K77" i="1"/>
  <c r="J76" i="1"/>
  <c r="I76" i="1"/>
  <c r="H76" i="1"/>
  <c r="G76" i="1"/>
  <c r="L75" i="1"/>
  <c r="L74" i="1" s="1"/>
  <c r="K75" i="1"/>
  <c r="K74" i="1" s="1"/>
  <c r="J74" i="1"/>
  <c r="I74" i="1"/>
  <c r="H74" i="1"/>
  <c r="G74" i="1"/>
  <c r="H73" i="1"/>
  <c r="L73" i="1" s="1"/>
  <c r="G73" i="1"/>
  <c r="K73" i="1" s="1"/>
  <c r="H72" i="1"/>
  <c r="L72" i="1" s="1"/>
  <c r="G72" i="1"/>
  <c r="K72" i="1" s="1"/>
  <c r="J71" i="1"/>
  <c r="I71" i="1"/>
  <c r="L70" i="1"/>
  <c r="L69" i="1" s="1"/>
  <c r="K70" i="1"/>
  <c r="K69" i="1" s="1"/>
  <c r="J69" i="1"/>
  <c r="I69" i="1"/>
  <c r="H69" i="1"/>
  <c r="G69" i="1"/>
  <c r="L66" i="1"/>
  <c r="L65" i="1" s="1"/>
  <c r="L64" i="1" s="1"/>
  <c r="K66" i="1"/>
  <c r="K65" i="1" s="1"/>
  <c r="K64" i="1" s="1"/>
  <c r="J65" i="1"/>
  <c r="J64" i="1" s="1"/>
  <c r="I65" i="1"/>
  <c r="I64" i="1" s="1"/>
  <c r="H65" i="1"/>
  <c r="H64" i="1" s="1"/>
  <c r="G65" i="1"/>
  <c r="G64" i="1" s="1"/>
  <c r="L62" i="1"/>
  <c r="K62" i="1"/>
  <c r="J61" i="1"/>
  <c r="J60" i="1" s="1"/>
  <c r="J59" i="1" s="1"/>
  <c r="I61" i="1"/>
  <c r="I60" i="1" s="1"/>
  <c r="I59" i="1" s="1"/>
  <c r="H61" i="1"/>
  <c r="H60" i="1" s="1"/>
  <c r="H59" i="1" s="1"/>
  <c r="G61" i="1"/>
  <c r="G60" i="1" s="1"/>
  <c r="G59" i="1" s="1"/>
  <c r="L58" i="1"/>
  <c r="L57" i="1" s="1"/>
  <c r="L56" i="1" s="1"/>
  <c r="K58" i="1"/>
  <c r="K57" i="1" s="1"/>
  <c r="K56" i="1" s="1"/>
  <c r="J57" i="1"/>
  <c r="J56" i="1" s="1"/>
  <c r="I57" i="1"/>
  <c r="I56" i="1" s="1"/>
  <c r="H57" i="1"/>
  <c r="H56" i="1" s="1"/>
  <c r="G57" i="1"/>
  <c r="G56" i="1" s="1"/>
  <c r="L55" i="1"/>
  <c r="L54" i="1" s="1"/>
  <c r="L53" i="1" s="1"/>
  <c r="K55" i="1"/>
  <c r="K54" i="1" s="1"/>
  <c r="K53" i="1" s="1"/>
  <c r="J54" i="1"/>
  <c r="J53" i="1" s="1"/>
  <c r="I54" i="1"/>
  <c r="I53" i="1" s="1"/>
  <c r="H54" i="1"/>
  <c r="H53" i="1" s="1"/>
  <c r="G54" i="1"/>
  <c r="G53" i="1" s="1"/>
  <c r="L52" i="1"/>
  <c r="L51" i="1" s="1"/>
  <c r="L50" i="1" s="1"/>
  <c r="K52" i="1"/>
  <c r="K51" i="1" s="1"/>
  <c r="K50" i="1" s="1"/>
  <c r="J51" i="1"/>
  <c r="J50" i="1" s="1"/>
  <c r="I51" i="1"/>
  <c r="I50" i="1" s="1"/>
  <c r="H51" i="1"/>
  <c r="H50" i="1" s="1"/>
  <c r="G51" i="1"/>
  <c r="G50" i="1" s="1"/>
  <c r="L49" i="1"/>
  <c r="L48" i="1" s="1"/>
  <c r="L47" i="1" s="1"/>
  <c r="G49" i="1"/>
  <c r="G48" i="1" s="1"/>
  <c r="G47" i="1" s="1"/>
  <c r="J48" i="1"/>
  <c r="J47" i="1" s="1"/>
  <c r="I48" i="1"/>
  <c r="I47" i="1" s="1"/>
  <c r="H48" i="1"/>
  <c r="H47" i="1" s="1"/>
  <c r="L43" i="1"/>
  <c r="L42" i="1" s="1"/>
  <c r="L41" i="1" s="1"/>
  <c r="L40" i="1" s="1"/>
  <c r="L39" i="1" s="1"/>
  <c r="K43" i="1"/>
  <c r="K42" i="1" s="1"/>
  <c r="K41" i="1" s="1"/>
  <c r="K40" i="1" s="1"/>
  <c r="K39" i="1" s="1"/>
  <c r="J42" i="1"/>
  <c r="J41" i="1" s="1"/>
  <c r="J40" i="1" s="1"/>
  <c r="J39" i="1" s="1"/>
  <c r="I42" i="1"/>
  <c r="I41" i="1" s="1"/>
  <c r="I40" i="1" s="1"/>
  <c r="I39" i="1" s="1"/>
  <c r="H42" i="1"/>
  <c r="H41" i="1" s="1"/>
  <c r="H40" i="1" s="1"/>
  <c r="H39" i="1" s="1"/>
  <c r="G42" i="1"/>
  <c r="G41" i="1" s="1"/>
  <c r="G40" i="1" s="1"/>
  <c r="G39" i="1" s="1"/>
  <c r="L38" i="1"/>
  <c r="K38" i="1"/>
  <c r="J37" i="1"/>
  <c r="I37" i="1"/>
  <c r="H37" i="1"/>
  <c r="G37" i="1"/>
  <c r="L36" i="1"/>
  <c r="G36" i="1"/>
  <c r="K36" i="1" s="1"/>
  <c r="J35" i="1"/>
  <c r="I35" i="1"/>
  <c r="H35" i="1"/>
  <c r="L32" i="1"/>
  <c r="L31" i="1" s="1"/>
  <c r="L30" i="1" s="1"/>
  <c r="K32" i="1"/>
  <c r="K31" i="1" s="1"/>
  <c r="K30" i="1" s="1"/>
  <c r="J31" i="1"/>
  <c r="J30" i="1" s="1"/>
  <c r="I31" i="1"/>
  <c r="I30" i="1" s="1"/>
  <c r="H31" i="1"/>
  <c r="H30" i="1" s="1"/>
  <c r="G31" i="1"/>
  <c r="G30" i="1" s="1"/>
  <c r="L29" i="1"/>
  <c r="K29" i="1"/>
  <c r="J28" i="1"/>
  <c r="J27" i="1" s="1"/>
  <c r="I28" i="1"/>
  <c r="I27" i="1" s="1"/>
  <c r="H28" i="1"/>
  <c r="H27" i="1" s="1"/>
  <c r="G28" i="1"/>
  <c r="G27" i="1" s="1"/>
  <c r="L26" i="1"/>
  <c r="K26" i="1"/>
  <c r="L25" i="1"/>
  <c r="K25" i="1"/>
  <c r="J24" i="1"/>
  <c r="J23" i="1" s="1"/>
  <c r="I24" i="1"/>
  <c r="I23" i="1" s="1"/>
  <c r="H24" i="1"/>
  <c r="H23" i="1" s="1"/>
  <c r="G24" i="1"/>
  <c r="G23" i="1" s="1"/>
  <c r="L19" i="1"/>
  <c r="K19" i="1"/>
  <c r="L18" i="1"/>
  <c r="K18" i="1"/>
  <c r="J17" i="1"/>
  <c r="I17" i="1"/>
  <c r="H17" i="1"/>
  <c r="G17" i="1"/>
  <c r="L16" i="1"/>
  <c r="L15" i="1" s="1"/>
  <c r="G16" i="1"/>
  <c r="J15" i="1"/>
  <c r="I15" i="1"/>
  <c r="H15" i="1"/>
  <c r="I14" i="1" l="1"/>
  <c r="H14" i="1"/>
  <c r="J34" i="1"/>
  <c r="J14" i="1"/>
  <c r="H34" i="1"/>
  <c r="I34" i="1"/>
  <c r="H405" i="1"/>
  <c r="L405" i="1"/>
  <c r="I68" i="1"/>
  <c r="J68" i="1"/>
  <c r="J78" i="1"/>
  <c r="I184" i="1"/>
  <c r="G78" i="1"/>
  <c r="K78" i="1"/>
  <c r="G146" i="1"/>
  <c r="G195" i="1"/>
  <c r="K195" i="1"/>
  <c r="I78" i="1"/>
  <c r="H78" i="1"/>
  <c r="L78" i="1"/>
  <c r="J146" i="1"/>
  <c r="G173" i="1"/>
  <c r="J195" i="1"/>
  <c r="J194" i="1" s="1"/>
  <c r="J193" i="1" s="1"/>
  <c r="J192" i="1" s="1"/>
  <c r="K259" i="1"/>
  <c r="K258" i="1" s="1"/>
  <c r="K257" i="1" s="1"/>
  <c r="G270" i="1"/>
  <c r="J405" i="1"/>
  <c r="I146" i="1"/>
  <c r="H146" i="1"/>
  <c r="H145" i="1" s="1"/>
  <c r="L146" i="1"/>
  <c r="L145" i="1" s="1"/>
  <c r="J173" i="1"/>
  <c r="H173" i="1"/>
  <c r="L173" i="1"/>
  <c r="L172" i="1" s="1"/>
  <c r="I173" i="1"/>
  <c r="I172" i="1" s="1"/>
  <c r="K270" i="1"/>
  <c r="H259" i="1"/>
  <c r="H258" i="1" s="1"/>
  <c r="H257" i="1" s="1"/>
  <c r="L259" i="1"/>
  <c r="L258" i="1" s="1"/>
  <c r="L257" i="1" s="1"/>
  <c r="H270" i="1"/>
  <c r="H269" i="1" s="1"/>
  <c r="H268" i="1" s="1"/>
  <c r="L270" i="1"/>
  <c r="H184" i="1"/>
  <c r="L184" i="1"/>
  <c r="L183" i="1" s="1"/>
  <c r="L182" i="1" s="1"/>
  <c r="L181" i="1" s="1"/>
  <c r="J184" i="1"/>
  <c r="K184" i="1"/>
  <c r="I195" i="1"/>
  <c r="I194" i="1" s="1"/>
  <c r="I193" i="1" s="1"/>
  <c r="I192" i="1" s="1"/>
  <c r="H195" i="1"/>
  <c r="L195" i="1"/>
  <c r="L194" i="1" s="1"/>
  <c r="L193" i="1" s="1"/>
  <c r="L192" i="1" s="1"/>
  <c r="J259" i="1"/>
  <c r="I259" i="1"/>
  <c r="I258" i="1" s="1"/>
  <c r="I257" i="1" s="1"/>
  <c r="I405" i="1"/>
  <c r="J270" i="1"/>
  <c r="J269" i="1" s="1"/>
  <c r="J268" i="1" s="1"/>
  <c r="G405" i="1"/>
  <c r="K405" i="1"/>
  <c r="G437" i="1"/>
  <c r="G436" i="1" s="1"/>
  <c r="G435" i="1" s="1"/>
  <c r="K437" i="1"/>
  <c r="K436" i="1" s="1"/>
  <c r="K435" i="1" s="1"/>
  <c r="I270" i="1"/>
  <c r="H437" i="1"/>
  <c r="H436" i="1" s="1"/>
  <c r="H435" i="1" s="1"/>
  <c r="L437" i="1"/>
  <c r="L436" i="1" s="1"/>
  <c r="L435" i="1" s="1"/>
  <c r="I454" i="1"/>
  <c r="I453" i="1" s="1"/>
  <c r="I452" i="1" s="1"/>
  <c r="I451" i="1" s="1"/>
  <c r="G468" i="1"/>
  <c r="K468" i="1"/>
  <c r="G503" i="1"/>
  <c r="K503" i="1"/>
  <c r="I437" i="1"/>
  <c r="I436" i="1" s="1"/>
  <c r="I435" i="1" s="1"/>
  <c r="J454" i="1"/>
  <c r="J453" i="1" s="1"/>
  <c r="J452" i="1" s="1"/>
  <c r="J451" i="1" s="1"/>
  <c r="H468" i="1"/>
  <c r="L468" i="1"/>
  <c r="H503" i="1"/>
  <c r="L503" i="1"/>
  <c r="I468" i="1"/>
  <c r="I503" i="1"/>
  <c r="J437" i="1"/>
  <c r="G454" i="1"/>
  <c r="H454" i="1"/>
  <c r="H453" i="1" s="1"/>
  <c r="H452" i="1" s="1"/>
  <c r="H451" i="1" s="1"/>
  <c r="J468" i="1"/>
  <c r="J503" i="1"/>
  <c r="I618" i="1"/>
  <c r="I617" i="1" s="1"/>
  <c r="J657" i="1"/>
  <c r="J656" i="1" s="1"/>
  <c r="J618" i="1"/>
  <c r="J617" i="1" s="1"/>
  <c r="G657" i="1"/>
  <c r="G656" i="1" s="1"/>
  <c r="I679" i="1"/>
  <c r="H618" i="1"/>
  <c r="H617" i="1" s="1"/>
  <c r="G618" i="1"/>
  <c r="G617" i="1" s="1"/>
  <c r="H657" i="1"/>
  <c r="H656" i="1" s="1"/>
  <c r="I657" i="1"/>
  <c r="I656" i="1" s="1"/>
  <c r="H679" i="1"/>
  <c r="J688" i="1"/>
  <c r="G679" i="1"/>
  <c r="J679" i="1"/>
  <c r="G201" i="1"/>
  <c r="G200" i="1" s="1"/>
  <c r="I688" i="1"/>
  <c r="G688" i="1"/>
  <c r="K688" i="1"/>
  <c r="H688" i="1"/>
  <c r="H678" i="1" s="1"/>
  <c r="L688" i="1"/>
  <c r="I733" i="1"/>
  <c r="I732" i="1" s="1"/>
  <c r="I731" i="1" s="1"/>
  <c r="I730" i="1" s="1"/>
  <c r="G741" i="1"/>
  <c r="G740" i="1" s="1"/>
  <c r="G739" i="1" s="1"/>
  <c r="G738" i="1" s="1"/>
  <c r="K741" i="1"/>
  <c r="K740" i="1" s="1"/>
  <c r="K739" i="1" s="1"/>
  <c r="K738" i="1" s="1"/>
  <c r="J733" i="1"/>
  <c r="J732" i="1" s="1"/>
  <c r="J731" i="1" s="1"/>
  <c r="J730" i="1" s="1"/>
  <c r="H741" i="1"/>
  <c r="H740" i="1" s="1"/>
  <c r="H739" i="1" s="1"/>
  <c r="H738" i="1" s="1"/>
  <c r="L741" i="1"/>
  <c r="L740" i="1" s="1"/>
  <c r="H733" i="1"/>
  <c r="H732" i="1" s="1"/>
  <c r="H731" i="1" s="1"/>
  <c r="H730" i="1" s="1"/>
  <c r="G733" i="1"/>
  <c r="G732" i="1" s="1"/>
  <c r="G731" i="1" s="1"/>
  <c r="G730" i="1" s="1"/>
  <c r="J741" i="1"/>
  <c r="J740" i="1" s="1"/>
  <c r="J739" i="1" s="1"/>
  <c r="J738" i="1" s="1"/>
  <c r="I741" i="1"/>
  <c r="I740" i="1" s="1"/>
  <c r="I739" i="1" s="1"/>
  <c r="I738" i="1" s="1"/>
  <c r="J781" i="1"/>
  <c r="J780" i="1" s="1"/>
  <c r="J749" i="1"/>
  <c r="J748" i="1" s="1"/>
  <c r="G749" i="1"/>
  <c r="G748" i="1" s="1"/>
  <c r="G747" i="1" s="1"/>
  <c r="G746" i="1" s="1"/>
  <c r="I781" i="1"/>
  <c r="I780" i="1" s="1"/>
  <c r="H749" i="1"/>
  <c r="H748" i="1" s="1"/>
  <c r="I749" i="1"/>
  <c r="I748" i="1" s="1"/>
  <c r="G813" i="1"/>
  <c r="K813" i="1"/>
  <c r="H836" i="1"/>
  <c r="H835" i="1" s="1"/>
  <c r="L836" i="1"/>
  <c r="L835" i="1" s="1"/>
  <c r="H781" i="1"/>
  <c r="H780" i="1" s="1"/>
  <c r="L781" i="1"/>
  <c r="L780" i="1" s="1"/>
  <c r="G781" i="1"/>
  <c r="G780" i="1" s="1"/>
  <c r="K781" i="1"/>
  <c r="K780" i="1" s="1"/>
  <c r="H813" i="1"/>
  <c r="L813" i="1"/>
  <c r="I818" i="1"/>
  <c r="J818" i="1"/>
  <c r="J813" i="1"/>
  <c r="G818" i="1"/>
  <c r="K818" i="1"/>
  <c r="I813" i="1"/>
  <c r="L818" i="1"/>
  <c r="G836" i="1"/>
  <c r="G835" i="1" s="1"/>
  <c r="K836" i="1"/>
  <c r="J836" i="1"/>
  <c r="J835" i="1" s="1"/>
  <c r="I836" i="1"/>
  <c r="I835" i="1" s="1"/>
  <c r="I907" i="1"/>
  <c r="I906" i="1" s="1"/>
  <c r="I905" i="1" s="1"/>
  <c r="H907" i="1"/>
  <c r="H906" i="1" s="1"/>
  <c r="H905" i="1" s="1"/>
  <c r="L907" i="1"/>
  <c r="J907" i="1"/>
  <c r="J906" i="1" s="1"/>
  <c r="J905" i="1" s="1"/>
  <c r="K907" i="1"/>
  <c r="G966" i="1"/>
  <c r="H932" i="1"/>
  <c r="H931" i="1" s="1"/>
  <c r="J789" i="1"/>
  <c r="G717" i="1"/>
  <c r="G716" i="1" s="1"/>
  <c r="G715" i="1" s="1"/>
  <c r="L726" i="1"/>
  <c r="L725" i="1" s="1"/>
  <c r="L724" i="1" s="1"/>
  <c r="J775" i="1"/>
  <c r="J771" i="1" s="1"/>
  <c r="J770" i="1" s="1"/>
  <c r="J769" i="1" s="1"/>
  <c r="G932" i="1"/>
  <c r="G931" i="1" s="1"/>
  <c r="I932" i="1"/>
  <c r="J932" i="1"/>
  <c r="J931" i="1" s="1"/>
  <c r="I854" i="1"/>
  <c r="I853" i="1" s="1"/>
  <c r="I852" i="1" s="1"/>
  <c r="I851" i="1" s="1"/>
  <c r="H966" i="1"/>
  <c r="H965" i="1" s="1"/>
  <c r="L857" i="1"/>
  <c r="L854" i="1" s="1"/>
  <c r="L853" i="1" s="1"/>
  <c r="L852" i="1" s="1"/>
  <c r="L851" i="1" s="1"/>
  <c r="I966" i="1"/>
  <c r="I965" i="1" s="1"/>
  <c r="I431" i="1"/>
  <c r="I430" i="1" s="1"/>
  <c r="J966" i="1"/>
  <c r="L925" i="1"/>
  <c r="L924" i="1" s="1"/>
  <c r="L923" i="1" s="1"/>
  <c r="I956" i="1"/>
  <c r="G1000" i="1"/>
  <c r="G996" i="1" s="1"/>
  <c r="G995" i="1" s="1"/>
  <c r="J1011" i="1"/>
  <c r="J1010" i="1" s="1"/>
  <c r="J1009" i="1" s="1"/>
  <c r="J1008" i="1" s="1"/>
  <c r="J1007" i="1" s="1"/>
  <c r="L1028" i="1"/>
  <c r="L1027" i="1" s="1"/>
  <c r="L1026" i="1" s="1"/>
  <c r="L1025" i="1" s="1"/>
  <c r="L1024" i="1" s="1"/>
  <c r="G611" i="1"/>
  <c r="G610" i="1" s="1"/>
  <c r="G609" i="1" s="1"/>
  <c r="H1000" i="1"/>
  <c r="H996" i="1" s="1"/>
  <c r="H995" i="1" s="1"/>
  <c r="H994" i="1" s="1"/>
  <c r="H993" i="1" s="1"/>
  <c r="K1028" i="1"/>
  <c r="K1027" i="1" s="1"/>
  <c r="K1026" i="1" s="1"/>
  <c r="K1025" i="1" s="1"/>
  <c r="K1024" i="1" s="1"/>
  <c r="G111" i="1"/>
  <c r="G110" i="1" s="1"/>
  <c r="H125" i="1"/>
  <c r="H124" i="1" s="1"/>
  <c r="H230" i="1"/>
  <c r="H229" i="1" s="1"/>
  <c r="H228" i="1" s="1"/>
  <c r="I562" i="1"/>
  <c r="I568" i="1"/>
  <c r="J422" i="1"/>
  <c r="J421" i="1" s="1"/>
  <c r="J431" i="1"/>
  <c r="J430" i="1" s="1"/>
  <c r="J545" i="1"/>
  <c r="J544" i="1" s="1"/>
  <c r="J536" i="1" s="1"/>
  <c r="J535" i="1" s="1"/>
  <c r="I885" i="1"/>
  <c r="I884" i="1" s="1"/>
  <c r="H952" i="1"/>
  <c r="L350" i="1"/>
  <c r="L349" i="1" s="1"/>
  <c r="L348" i="1" s="1"/>
  <c r="L347" i="1" s="1"/>
  <c r="H528" i="1"/>
  <c r="H527" i="1" s="1"/>
  <c r="H526" i="1" s="1"/>
  <c r="H525" i="1" s="1"/>
  <c r="L533" i="1"/>
  <c r="L528" i="1" s="1"/>
  <c r="L527" i="1" s="1"/>
  <c r="L526" i="1" s="1"/>
  <c r="L525" i="1" s="1"/>
  <c r="G799" i="1"/>
  <c r="G798" i="1" s="1"/>
  <c r="I799" i="1"/>
  <c r="I798" i="1" s="1"/>
  <c r="L887" i="1"/>
  <c r="L886" i="1" s="1"/>
  <c r="L885" i="1" s="1"/>
  <c r="L884" i="1" s="1"/>
  <c r="J893" i="1"/>
  <c r="J892" i="1" s="1"/>
  <c r="J1000" i="1"/>
  <c r="J996" i="1" s="1"/>
  <c r="J995" i="1" s="1"/>
  <c r="G703" i="1"/>
  <c r="G702" i="1" s="1"/>
  <c r="J258" i="1"/>
  <c r="J257" i="1" s="1"/>
  <c r="H589" i="1"/>
  <c r="H586" i="1" s="1"/>
  <c r="H585" i="1" s="1"/>
  <c r="K641" i="1"/>
  <c r="I1000" i="1"/>
  <c r="I996" i="1" s="1"/>
  <c r="I995" i="1" s="1"/>
  <c r="J63" i="1"/>
  <c r="L71" i="1"/>
  <c r="J125" i="1"/>
  <c r="J124" i="1" s="1"/>
  <c r="L125" i="1"/>
  <c r="L124" i="1" s="1"/>
  <c r="I230" i="1"/>
  <c r="I229" i="1" s="1"/>
  <c r="I228" i="1" s="1"/>
  <c r="I221" i="1" s="1"/>
  <c r="G230" i="1"/>
  <c r="G229" i="1" s="1"/>
  <c r="G228" i="1" s="1"/>
  <c r="K633" i="1"/>
  <c r="J717" i="1"/>
  <c r="J716" i="1" s="1"/>
  <c r="J715" i="1" s="1"/>
  <c r="L736" i="1"/>
  <c r="L733" i="1" s="1"/>
  <c r="L752" i="1"/>
  <c r="L749" i="1" s="1"/>
  <c r="L748" i="1" s="1"/>
  <c r="J885" i="1"/>
  <c r="J884" i="1" s="1"/>
  <c r="J703" i="1"/>
  <c r="J702" i="1" s="1"/>
  <c r="I775" i="1"/>
  <c r="I771" i="1" s="1"/>
  <c r="I770" i="1" s="1"/>
  <c r="I769" i="1" s="1"/>
  <c r="J844" i="1"/>
  <c r="J111" i="1"/>
  <c r="J110" i="1" s="1"/>
  <c r="G269" i="1"/>
  <c r="G268" i="1" s="1"/>
  <c r="G373" i="1"/>
  <c r="G372" i="1" s="1"/>
  <c r="G371" i="1" s="1"/>
  <c r="I382" i="1"/>
  <c r="G479" i="1"/>
  <c r="I479" i="1"/>
  <c r="H492" i="1"/>
  <c r="J711" i="1"/>
  <c r="L945" i="1"/>
  <c r="L944" i="1" s="1"/>
  <c r="L943" i="1" s="1"/>
  <c r="L938" i="1" s="1"/>
  <c r="L937" i="1" s="1"/>
  <c r="G15" i="1"/>
  <c r="K16" i="1"/>
  <c r="K15" i="1" s="1"/>
  <c r="K28" i="1"/>
  <c r="K27" i="1" s="1"/>
  <c r="H22" i="1"/>
  <c r="H21" i="1" s="1"/>
  <c r="H33" i="1"/>
  <c r="K24" i="1"/>
  <c r="K23" i="1" s="1"/>
  <c r="I33" i="1"/>
  <c r="J102" i="1"/>
  <c r="I125" i="1"/>
  <c r="I124" i="1" s="1"/>
  <c r="I140" i="1"/>
  <c r="I139" i="1" s="1"/>
  <c r="I138" i="1" s="1"/>
  <c r="K212" i="1"/>
  <c r="K211" i="1" s="1"/>
  <c r="K210" i="1" s="1"/>
  <c r="L248" i="1"/>
  <c r="L247" i="1" s="1"/>
  <c r="L246" i="1" s="1"/>
  <c r="L245" i="1" s="1"/>
  <c r="L244" i="1" s="1"/>
  <c r="L243" i="1" s="1"/>
  <c r="L289" i="1"/>
  <c r="L288" i="1" s="1"/>
  <c r="G356" i="1"/>
  <c r="J382" i="1"/>
  <c r="L425" i="1"/>
  <c r="L422" i="1" s="1"/>
  <c r="L421" i="1" s="1"/>
  <c r="K516" i="1"/>
  <c r="K513" i="1" s="1"/>
  <c r="K512" i="1" s="1"/>
  <c r="I555" i="1"/>
  <c r="I554" i="1" s="1"/>
  <c r="I553" i="1" s="1"/>
  <c r="J562" i="1"/>
  <c r="G775" i="1"/>
  <c r="G771" i="1" s="1"/>
  <c r="G770" i="1" s="1"/>
  <c r="G769" i="1" s="1"/>
  <c r="H854" i="1"/>
  <c r="H853" i="1" s="1"/>
  <c r="H852" i="1" s="1"/>
  <c r="H851" i="1" s="1"/>
  <c r="J854" i="1"/>
  <c r="J853" i="1" s="1"/>
  <c r="J852" i="1" s="1"/>
  <c r="J851" i="1" s="1"/>
  <c r="L935" i="1"/>
  <c r="L932" i="1" s="1"/>
  <c r="L931" i="1" s="1"/>
  <c r="K945" i="1"/>
  <c r="K944" i="1" s="1"/>
  <c r="K943" i="1" s="1"/>
  <c r="L990" i="1"/>
  <c r="L989" i="1" s="1"/>
  <c r="L988" i="1" s="1"/>
  <c r="I1011" i="1"/>
  <c r="I1010" i="1" s="1"/>
  <c r="I1009" i="1" s="1"/>
  <c r="I1008" i="1" s="1"/>
  <c r="I1007" i="1" s="1"/>
  <c r="J237" i="1"/>
  <c r="J236" i="1" s="1"/>
  <c r="J235" i="1" s="1"/>
  <c r="G348" i="1"/>
  <c r="G347" i="1" s="1"/>
  <c r="K350" i="1"/>
  <c r="K349" i="1" s="1"/>
  <c r="K348" i="1" s="1"/>
  <c r="K347" i="1" s="1"/>
  <c r="H356" i="1"/>
  <c r="G361" i="1"/>
  <c r="G360" i="1" s="1"/>
  <c r="L368" i="1"/>
  <c r="L367" i="1" s="1"/>
  <c r="L366" i="1" s="1"/>
  <c r="L361" i="1" s="1"/>
  <c r="L360" i="1" s="1"/>
  <c r="H422" i="1"/>
  <c r="H421" i="1" s="1"/>
  <c r="K461" i="1"/>
  <c r="J479" i="1"/>
  <c r="L516" i="1"/>
  <c r="L513" i="1" s="1"/>
  <c r="L512" i="1" s="1"/>
  <c r="L580" i="1"/>
  <c r="L579" i="1" s="1"/>
  <c r="L578" i="1" s="1"/>
  <c r="L573" i="1" s="1"/>
  <c r="L572" i="1" s="1"/>
  <c r="K591" i="1"/>
  <c r="L682" i="1"/>
  <c r="L679" i="1" s="1"/>
  <c r="I717" i="1"/>
  <c r="I716" i="1" s="1"/>
  <c r="I715" i="1" s="1"/>
  <c r="H956" i="1"/>
  <c r="H819" i="1"/>
  <c r="H818" i="1" s="1"/>
  <c r="L849" i="1"/>
  <c r="L848" i="1" s="1"/>
  <c r="L844" i="1" s="1"/>
  <c r="J922" i="1"/>
  <c r="I952" i="1"/>
  <c r="G981" i="1"/>
  <c r="K61" i="1"/>
  <c r="K60" i="1" s="1"/>
  <c r="K59" i="1" s="1"/>
  <c r="J140" i="1"/>
  <c r="J139" i="1" s="1"/>
  <c r="J138" i="1" s="1"/>
  <c r="K230" i="1"/>
  <c r="K229" i="1" s="1"/>
  <c r="K228" i="1" s="1"/>
  <c r="H799" i="1"/>
  <c r="H798" i="1" s="1"/>
  <c r="I863" i="1"/>
  <c r="I862" i="1" s="1"/>
  <c r="I861" i="1" s="1"/>
  <c r="I938" i="1"/>
  <c r="I937" i="1" s="1"/>
  <c r="J952" i="1"/>
  <c r="L977" i="1"/>
  <c r="L976" i="1" s="1"/>
  <c r="L981" i="1"/>
  <c r="K990" i="1"/>
  <c r="K989" i="1" s="1"/>
  <c r="K988" i="1" s="1"/>
  <c r="K37" i="1"/>
  <c r="H71" i="1"/>
  <c r="H68" i="1" s="1"/>
  <c r="I116" i="1"/>
  <c r="I115" i="1" s="1"/>
  <c r="H111" i="1"/>
  <c r="H110" i="1" s="1"/>
  <c r="L17" i="1"/>
  <c r="H13" i="1"/>
  <c r="H12" i="1" s="1"/>
  <c r="L37" i="1"/>
  <c r="J46" i="1"/>
  <c r="G63" i="1"/>
  <c r="K76" i="1"/>
  <c r="G105" i="1"/>
  <c r="G102" i="1" s="1"/>
  <c r="G140" i="1"/>
  <c r="G139" i="1" s="1"/>
  <c r="G138" i="1" s="1"/>
  <c r="J145" i="1"/>
  <c r="I161" i="1"/>
  <c r="J161" i="1"/>
  <c r="G169" i="1"/>
  <c r="H172" i="1"/>
  <c r="I183" i="1"/>
  <c r="I182" i="1" s="1"/>
  <c r="I181" i="1" s="1"/>
  <c r="H194" i="1"/>
  <c r="H193" i="1" s="1"/>
  <c r="H192" i="1" s="1"/>
  <c r="K194" i="1"/>
  <c r="K193" i="1" s="1"/>
  <c r="K192" i="1" s="1"/>
  <c r="K248" i="1"/>
  <c r="K247" i="1" s="1"/>
  <c r="K246" i="1" s="1"/>
  <c r="K245" i="1" s="1"/>
  <c r="K244" i="1" s="1"/>
  <c r="K243" i="1" s="1"/>
  <c r="K269" i="1"/>
  <c r="K268" i="1" s="1"/>
  <c r="K289" i="1"/>
  <c r="K288" i="1" s="1"/>
  <c r="K287" i="1" s="1"/>
  <c r="G315" i="1"/>
  <c r="G314" i="1" s="1"/>
  <c r="K315" i="1"/>
  <c r="K335" i="1"/>
  <c r="K334" i="1" s="1"/>
  <c r="K333" i="1" s="1"/>
  <c r="J348" i="1"/>
  <c r="J347" i="1" s="1"/>
  <c r="L356" i="1"/>
  <c r="J361" i="1"/>
  <c r="J360" i="1" s="1"/>
  <c r="K368" i="1"/>
  <c r="K367" i="1" s="1"/>
  <c r="K366" i="1" s="1"/>
  <c r="K361" i="1" s="1"/>
  <c r="K360" i="1" s="1"/>
  <c r="H431" i="1"/>
  <c r="H430" i="1" s="1"/>
  <c r="K533" i="1"/>
  <c r="K528" i="1" s="1"/>
  <c r="K527" i="1" s="1"/>
  <c r="K526" i="1" s="1"/>
  <c r="K525" i="1" s="1"/>
  <c r="K548" i="1"/>
  <c r="H562" i="1"/>
  <c r="L565" i="1"/>
  <c r="L564" i="1" s="1"/>
  <c r="K799" i="1"/>
  <c r="K798" i="1" s="1"/>
  <c r="J183" i="1"/>
  <c r="J182" i="1" s="1"/>
  <c r="J181" i="1" s="1"/>
  <c r="J230" i="1"/>
  <c r="J229" i="1" s="1"/>
  <c r="J228" i="1" s="1"/>
  <c r="G562" i="1"/>
  <c r="I13" i="1"/>
  <c r="I12" i="1" s="1"/>
  <c r="H161" i="1"/>
  <c r="H160" i="1" s="1"/>
  <c r="I269" i="1"/>
  <c r="I268" i="1" s="1"/>
  <c r="H348" i="1"/>
  <c r="H347" i="1" s="1"/>
  <c r="I373" i="1"/>
  <c r="I372" i="1" s="1"/>
  <c r="I371" i="1" s="1"/>
  <c r="J33" i="1"/>
  <c r="J13" i="1"/>
  <c r="J12" i="1" s="1"/>
  <c r="L28" i="1"/>
  <c r="L27" i="1" s="1"/>
  <c r="G125" i="1"/>
  <c r="G124" i="1" s="1"/>
  <c r="K161" i="1"/>
  <c r="K160" i="1" s="1"/>
  <c r="G172" i="1"/>
  <c r="K207" i="1"/>
  <c r="K206" i="1" s="1"/>
  <c r="H240" i="1"/>
  <c r="H237" i="1" s="1"/>
  <c r="H236" i="1" s="1"/>
  <c r="H235" i="1" s="1"/>
  <c r="K330" i="1"/>
  <c r="K329" i="1" s="1"/>
  <c r="K328" i="1" s="1"/>
  <c r="L335" i="1"/>
  <c r="L334" i="1" s="1"/>
  <c r="L333" i="1" s="1"/>
  <c r="I348" i="1"/>
  <c r="I347" i="1" s="1"/>
  <c r="J373" i="1"/>
  <c r="J372" i="1" s="1"/>
  <c r="J371" i="1" s="1"/>
  <c r="G492" i="1"/>
  <c r="J555" i="1"/>
  <c r="J554" i="1" s="1"/>
  <c r="J553" i="1" s="1"/>
  <c r="I586" i="1"/>
  <c r="I585" i="1" s="1"/>
  <c r="I513" i="1"/>
  <c r="I512" i="1" s="1"/>
  <c r="G528" i="1"/>
  <c r="G527" i="1" s="1"/>
  <c r="G526" i="1" s="1"/>
  <c r="G525" i="1" s="1"/>
  <c r="K539" i="1"/>
  <c r="K538" i="1" s="1"/>
  <c r="K537" i="1" s="1"/>
  <c r="L548" i="1"/>
  <c r="G555" i="1"/>
  <c r="G554" i="1" s="1"/>
  <c r="G553" i="1" s="1"/>
  <c r="K565" i="1"/>
  <c r="K564" i="1" s="1"/>
  <c r="I611" i="1"/>
  <c r="I610" i="1" s="1"/>
  <c r="I609" i="1" s="1"/>
  <c r="H639" i="1"/>
  <c r="L639" i="1" s="1"/>
  <c r="K660" i="1"/>
  <c r="K657" i="1" s="1"/>
  <c r="K656" i="1" s="1"/>
  <c r="L705" i="1"/>
  <c r="L704" i="1" s="1"/>
  <c r="L703" i="1" s="1"/>
  <c r="L702" i="1" s="1"/>
  <c r="I711" i="1"/>
  <c r="H789" i="1"/>
  <c r="L789" i="1"/>
  <c r="J799" i="1"/>
  <c r="J798" i="1" s="1"/>
  <c r="G854" i="1"/>
  <c r="G853" i="1" s="1"/>
  <c r="G852" i="1" s="1"/>
  <c r="G851" i="1" s="1"/>
  <c r="K887" i="1"/>
  <c r="K886" i="1" s="1"/>
  <c r="K885" i="1" s="1"/>
  <c r="K884" i="1" s="1"/>
  <c r="K916" i="1"/>
  <c r="K915" i="1" s="1"/>
  <c r="K914" i="1" s="1"/>
  <c r="J938" i="1"/>
  <c r="J937" i="1" s="1"/>
  <c r="L1003" i="1"/>
  <c r="G1014" i="1"/>
  <c r="G1011" i="1" s="1"/>
  <c r="H1027" i="1"/>
  <c r="H1026" i="1" s="1"/>
  <c r="H1025" i="1" s="1"/>
  <c r="H1024" i="1" s="1"/>
  <c r="I703" i="1"/>
  <c r="I702" i="1" s="1"/>
  <c r="K868" i="1"/>
  <c r="H922" i="1"/>
  <c r="K717" i="1"/>
  <c r="K895" i="1"/>
  <c r="K894" i="1" s="1"/>
  <c r="H611" i="1"/>
  <c r="H610" i="1" s="1"/>
  <c r="H609" i="1" s="1"/>
  <c r="L633" i="1"/>
  <c r="K726" i="1"/>
  <c r="K725" i="1" s="1"/>
  <c r="K724" i="1" s="1"/>
  <c r="L739" i="1"/>
  <c r="L738" i="1" s="1"/>
  <c r="K843" i="1"/>
  <c r="K842" i="1" s="1"/>
  <c r="K841" i="1" s="1"/>
  <c r="K903" i="1"/>
  <c r="L916" i="1"/>
  <c r="L915" i="1" s="1"/>
  <c r="L914" i="1" s="1"/>
  <c r="K977" i="1"/>
  <c r="K976" i="1" s="1"/>
  <c r="J981" i="1"/>
  <c r="K981" i="1"/>
  <c r="K1003" i="1"/>
  <c r="K1000" i="1" s="1"/>
  <c r="K996" i="1" s="1"/>
  <c r="K995" i="1" s="1"/>
  <c r="G1027" i="1"/>
  <c r="G1026" i="1" s="1"/>
  <c r="G1025" i="1" s="1"/>
  <c r="G1024" i="1" s="1"/>
  <c r="I22" i="1"/>
  <c r="I21" i="1" s="1"/>
  <c r="L111" i="1"/>
  <c r="L110" i="1" s="1"/>
  <c r="G46" i="1"/>
  <c r="K111" i="1"/>
  <c r="K110" i="1" s="1"/>
  <c r="I46" i="1"/>
  <c r="K49" i="1"/>
  <c r="K48" i="1" s="1"/>
  <c r="K47" i="1" s="1"/>
  <c r="K46" i="1" s="1"/>
  <c r="H63" i="1"/>
  <c r="L24" i="1"/>
  <c r="L23" i="1" s="1"/>
  <c r="G35" i="1"/>
  <c r="I63" i="1"/>
  <c r="K17" i="1"/>
  <c r="L35" i="1"/>
  <c r="H46" i="1"/>
  <c r="L61" i="1"/>
  <c r="L60" i="1" s="1"/>
  <c r="L59" i="1" s="1"/>
  <c r="K97" i="1"/>
  <c r="K96" i="1" s="1"/>
  <c r="K95" i="1" s="1"/>
  <c r="K94" i="1" s="1"/>
  <c r="I102" i="1"/>
  <c r="K105" i="1"/>
  <c r="K102" i="1" s="1"/>
  <c r="I145" i="1"/>
  <c r="L161" i="1"/>
  <c r="I168" i="1"/>
  <c r="J172" i="1"/>
  <c r="J206" i="1"/>
  <c r="G260" i="1"/>
  <c r="G286" i="1"/>
  <c r="G306" i="1"/>
  <c r="G305" i="1" s="1"/>
  <c r="G304" i="1" s="1"/>
  <c r="G303" i="1" s="1"/>
  <c r="I315" i="1"/>
  <c r="I314" i="1" s="1"/>
  <c r="I308" i="1" s="1"/>
  <c r="G335" i="1"/>
  <c r="G334" i="1" s="1"/>
  <c r="G333" i="1" s="1"/>
  <c r="H373" i="1"/>
  <c r="H372" i="1" s="1"/>
  <c r="H371" i="1" s="1"/>
  <c r="G433" i="1"/>
  <c r="G453" i="1"/>
  <c r="G452" i="1" s="1"/>
  <c r="G451" i="1" s="1"/>
  <c r="J513" i="1"/>
  <c r="J512" i="1" s="1"/>
  <c r="L63" i="1"/>
  <c r="L140" i="1"/>
  <c r="L139" i="1" s="1"/>
  <c r="L138" i="1" s="1"/>
  <c r="G204" i="1"/>
  <c r="G203" i="1" s="1"/>
  <c r="H244" i="1"/>
  <c r="H243" i="1" s="1"/>
  <c r="I361" i="1"/>
  <c r="I360" i="1" s="1"/>
  <c r="L431" i="1"/>
  <c r="L430" i="1" s="1"/>
  <c r="K63" i="1"/>
  <c r="H140" i="1"/>
  <c r="H139" i="1" s="1"/>
  <c r="H138" i="1" s="1"/>
  <c r="K140" i="1"/>
  <c r="K139" i="1" s="1"/>
  <c r="K138" i="1" s="1"/>
  <c r="G145" i="1"/>
  <c r="H169" i="1"/>
  <c r="K179" i="1"/>
  <c r="K178" i="1" s="1"/>
  <c r="K240" i="1"/>
  <c r="K237" i="1" s="1"/>
  <c r="K236" i="1" s="1"/>
  <c r="K235" i="1" s="1"/>
  <c r="L240" i="1"/>
  <c r="L237" i="1" s="1"/>
  <c r="L236" i="1" s="1"/>
  <c r="L235" i="1" s="1"/>
  <c r="I244" i="1"/>
  <c r="I243" i="1" s="1"/>
  <c r="J244" i="1"/>
  <c r="J243" i="1" s="1"/>
  <c r="K299" i="1"/>
  <c r="K298" i="1" s="1"/>
  <c r="K297" i="1" s="1"/>
  <c r="K296" i="1" s="1"/>
  <c r="K295" i="1" s="1"/>
  <c r="I356" i="1"/>
  <c r="G382" i="1"/>
  <c r="K382" i="1"/>
  <c r="L479" i="1"/>
  <c r="G513" i="1"/>
  <c r="G512" i="1" s="1"/>
  <c r="K35" i="1"/>
  <c r="K34" i="1" s="1"/>
  <c r="K71" i="1"/>
  <c r="L76" i="1"/>
  <c r="L105" i="1"/>
  <c r="L102" i="1" s="1"/>
  <c r="K125" i="1"/>
  <c r="K124" i="1" s="1"/>
  <c r="K153" i="1"/>
  <c r="K169" i="1"/>
  <c r="K191" i="1"/>
  <c r="K190" i="1" s="1"/>
  <c r="K189" i="1" s="1"/>
  <c r="L207" i="1"/>
  <c r="L206" i="1" s="1"/>
  <c r="L212" i="1"/>
  <c r="L211" i="1" s="1"/>
  <c r="L210" i="1" s="1"/>
  <c r="I286" i="1"/>
  <c r="J286" i="1"/>
  <c r="H315" i="1"/>
  <c r="H314" i="1" s="1"/>
  <c r="H308" i="1" s="1"/>
  <c r="L330" i="1"/>
  <c r="L329" i="1" s="1"/>
  <c r="L328" i="1" s="1"/>
  <c r="J356" i="1"/>
  <c r="K373" i="1"/>
  <c r="K372" i="1" s="1"/>
  <c r="K371" i="1" s="1"/>
  <c r="H382" i="1"/>
  <c r="L459" i="1"/>
  <c r="L463" i="1"/>
  <c r="H479" i="1"/>
  <c r="K479" i="1"/>
  <c r="I492" i="1"/>
  <c r="L492" i="1"/>
  <c r="I422" i="1"/>
  <c r="I421" i="1" s="1"/>
  <c r="K459" i="1"/>
  <c r="L461" i="1"/>
  <c r="K463" i="1"/>
  <c r="H513" i="1"/>
  <c r="H512" i="1" s="1"/>
  <c r="J528" i="1"/>
  <c r="J527" i="1" s="1"/>
  <c r="J526" i="1" s="1"/>
  <c r="J525" i="1" s="1"/>
  <c r="I528" i="1"/>
  <c r="I527" i="1" s="1"/>
  <c r="I526" i="1" s="1"/>
  <c r="I525" i="1" s="1"/>
  <c r="L539" i="1"/>
  <c r="L538" i="1" s="1"/>
  <c r="L537" i="1" s="1"/>
  <c r="I545" i="1"/>
  <c r="I544" i="1" s="1"/>
  <c r="I536" i="1" s="1"/>
  <c r="I535" i="1" s="1"/>
  <c r="L599" i="1"/>
  <c r="J611" i="1"/>
  <c r="J610" i="1" s="1"/>
  <c r="J609" i="1" s="1"/>
  <c r="L621" i="1"/>
  <c r="L623" i="1"/>
  <c r="K639" i="1"/>
  <c r="G649" i="1"/>
  <c r="G636" i="1" s="1"/>
  <c r="L651" i="1"/>
  <c r="K682" i="1"/>
  <c r="K679" i="1" s="1"/>
  <c r="K678" i="1" s="1"/>
  <c r="K550" i="1"/>
  <c r="K568" i="1"/>
  <c r="I573" i="1"/>
  <c r="I572" i="1" s="1"/>
  <c r="K580" i="1"/>
  <c r="K579" i="1" s="1"/>
  <c r="K578" i="1" s="1"/>
  <c r="K573" i="1" s="1"/>
  <c r="K572" i="1" s="1"/>
  <c r="K611" i="1"/>
  <c r="K610" i="1" s="1"/>
  <c r="K609" i="1" s="1"/>
  <c r="J492" i="1"/>
  <c r="G550" i="1"/>
  <c r="G545" i="1" s="1"/>
  <c r="G544" i="1" s="1"/>
  <c r="G536" i="1" s="1"/>
  <c r="G535" i="1" s="1"/>
  <c r="H568" i="1"/>
  <c r="L568" i="1"/>
  <c r="J568" i="1"/>
  <c r="J573" i="1"/>
  <c r="J572" i="1" s="1"/>
  <c r="J586" i="1"/>
  <c r="J636" i="1"/>
  <c r="K555" i="1"/>
  <c r="K554" i="1" s="1"/>
  <c r="K553" i="1" s="1"/>
  <c r="L641" i="1"/>
  <c r="K651" i="1"/>
  <c r="L660" i="1"/>
  <c r="L657" i="1" s="1"/>
  <c r="L656" i="1" s="1"/>
  <c r="G789" i="1"/>
  <c r="L799" i="1"/>
  <c r="L798" i="1" s="1"/>
  <c r="K705" i="1"/>
  <c r="K704" i="1" s="1"/>
  <c r="K703" i="1" s="1"/>
  <c r="K702" i="1" s="1"/>
  <c r="K736" i="1"/>
  <c r="K733" i="1" s="1"/>
  <c r="L863" i="1"/>
  <c r="L862" i="1" s="1"/>
  <c r="L861" i="1" s="1"/>
  <c r="L900" i="1"/>
  <c r="I931" i="1"/>
  <c r="K955" i="1"/>
  <c r="K954" i="1" s="1"/>
  <c r="K953" i="1" s="1"/>
  <c r="K952" i="1" s="1"/>
  <c r="L952" i="1"/>
  <c r="G958" i="1"/>
  <c r="G957" i="1" s="1"/>
  <c r="G956" i="1" s="1"/>
  <c r="K958" i="1"/>
  <c r="K957" i="1" s="1"/>
  <c r="K956" i="1" s="1"/>
  <c r="K771" i="1"/>
  <c r="K770" i="1" s="1"/>
  <c r="K769" i="1" s="1"/>
  <c r="I868" i="1"/>
  <c r="G885" i="1"/>
  <c r="G884" i="1" s="1"/>
  <c r="L968" i="1"/>
  <c r="L967" i="1" s="1"/>
  <c r="G711" i="1"/>
  <c r="K857" i="1"/>
  <c r="K854" i="1" s="1"/>
  <c r="K853" i="1" s="1"/>
  <c r="K852" i="1" s="1"/>
  <c r="K851" i="1" s="1"/>
  <c r="J863" i="1"/>
  <c r="J862" i="1" s="1"/>
  <c r="J861" i="1" s="1"/>
  <c r="J956" i="1"/>
  <c r="K969" i="1"/>
  <c r="K968" i="1" s="1"/>
  <c r="K967" i="1" s="1"/>
  <c r="K1011" i="1"/>
  <c r="H703" i="1"/>
  <c r="H702" i="1" s="1"/>
  <c r="K714" i="1"/>
  <c r="K713" i="1" s="1"/>
  <c r="K712" i="1" s="1"/>
  <c r="H717" i="1"/>
  <c r="H716" i="1" s="1"/>
  <c r="H715" i="1" s="1"/>
  <c r="H885" i="1"/>
  <c r="H884" i="1" s="1"/>
  <c r="K900" i="1"/>
  <c r="L903" i="1"/>
  <c r="G952" i="1"/>
  <c r="J22" i="1"/>
  <c r="J21" i="1" s="1"/>
  <c r="L46" i="1"/>
  <c r="L230" i="1"/>
  <c r="L229" i="1" s="1"/>
  <c r="L228" i="1" s="1"/>
  <c r="G22" i="1"/>
  <c r="G21" i="1" s="1"/>
  <c r="L205" i="1"/>
  <c r="H204" i="1"/>
  <c r="G97" i="1"/>
  <c r="G96" i="1" s="1"/>
  <c r="G95" i="1" s="1"/>
  <c r="G94" i="1" s="1"/>
  <c r="H102" i="1"/>
  <c r="G161" i="1"/>
  <c r="G160" i="1" s="1"/>
  <c r="J168" i="1"/>
  <c r="G187" i="1"/>
  <c r="G244" i="1"/>
  <c r="G243" i="1" s="1"/>
  <c r="L315" i="1"/>
  <c r="L382" i="1"/>
  <c r="G71" i="1"/>
  <c r="G68" i="1" s="1"/>
  <c r="L98" i="1"/>
  <c r="L97" i="1" s="1"/>
  <c r="L96" i="1" s="1"/>
  <c r="L95" i="1" s="1"/>
  <c r="L94" i="1" s="1"/>
  <c r="H97" i="1"/>
  <c r="H96" i="1" s="1"/>
  <c r="H95" i="1" s="1"/>
  <c r="H94" i="1" s="1"/>
  <c r="L168" i="1"/>
  <c r="H183" i="1"/>
  <c r="H182" i="1" s="1"/>
  <c r="H181" i="1" s="1"/>
  <c r="I205" i="1"/>
  <c r="I204" i="1" s="1"/>
  <c r="I203" i="1" s="1"/>
  <c r="L373" i="1"/>
  <c r="L372" i="1" s="1"/>
  <c r="L371" i="1" s="1"/>
  <c r="L269" i="1"/>
  <c r="L268" i="1" s="1"/>
  <c r="H286" i="1"/>
  <c r="G240" i="1"/>
  <c r="G237" i="1" s="1"/>
  <c r="G236" i="1" s="1"/>
  <c r="G235" i="1" s="1"/>
  <c r="G301" i="1"/>
  <c r="G300" i="1" s="1"/>
  <c r="G342" i="1"/>
  <c r="G341" i="1" s="1"/>
  <c r="G340" i="1" s="1"/>
  <c r="G339" i="1" s="1"/>
  <c r="G338" i="1" s="1"/>
  <c r="G337" i="1" s="1"/>
  <c r="K431" i="1"/>
  <c r="K430" i="1" s="1"/>
  <c r="J315" i="1"/>
  <c r="J314" i="1" s="1"/>
  <c r="J308" i="1" s="1"/>
  <c r="H361" i="1"/>
  <c r="H360" i="1" s="1"/>
  <c r="K359" i="1"/>
  <c r="K358" i="1" s="1"/>
  <c r="K492" i="1"/>
  <c r="L611" i="1"/>
  <c r="L610" i="1" s="1"/>
  <c r="L609" i="1" s="1"/>
  <c r="K426" i="1"/>
  <c r="G425" i="1"/>
  <c r="J436" i="1"/>
  <c r="J435" i="1" s="1"/>
  <c r="H573" i="1"/>
  <c r="H572" i="1" s="1"/>
  <c r="K621" i="1"/>
  <c r="K632" i="1"/>
  <c r="K631" i="1" s="1"/>
  <c r="I636" i="1"/>
  <c r="I789" i="1"/>
  <c r="G580" i="1"/>
  <c r="G579" i="1" s="1"/>
  <c r="G578" i="1" s="1"/>
  <c r="G573" i="1" s="1"/>
  <c r="G572" i="1" s="1"/>
  <c r="G599" i="1"/>
  <c r="K789" i="1"/>
  <c r="L551" i="1"/>
  <c r="L550" i="1" s="1"/>
  <c r="H550" i="1"/>
  <c r="H545" i="1" s="1"/>
  <c r="H544" i="1" s="1"/>
  <c r="H536" i="1" s="1"/>
  <c r="H535" i="1" s="1"/>
  <c r="H555" i="1"/>
  <c r="H554" i="1" s="1"/>
  <c r="H553" i="1" s="1"/>
  <c r="L555" i="1"/>
  <c r="L554" i="1" s="1"/>
  <c r="L553" i="1" s="1"/>
  <c r="L591" i="1"/>
  <c r="G570" i="1"/>
  <c r="K623" i="1"/>
  <c r="H711" i="1"/>
  <c r="H868" i="1"/>
  <c r="L868" i="1"/>
  <c r="L717" i="1"/>
  <c r="K752" i="1"/>
  <c r="K749" i="1" s="1"/>
  <c r="K748" i="1" s="1"/>
  <c r="H775" i="1"/>
  <c r="H771" i="1" s="1"/>
  <c r="H770" i="1" s="1"/>
  <c r="H769" i="1" s="1"/>
  <c r="L771" i="1"/>
  <c r="L770" i="1" s="1"/>
  <c r="L769" i="1" s="1"/>
  <c r="G868" i="1"/>
  <c r="K812" i="1"/>
  <c r="K811" i="1" s="1"/>
  <c r="K810" i="1" s="1"/>
  <c r="G811" i="1"/>
  <c r="G810" i="1" s="1"/>
  <c r="K863" i="1"/>
  <c r="K862" i="1" s="1"/>
  <c r="K861" i="1" s="1"/>
  <c r="J868" i="1"/>
  <c r="G863" i="1"/>
  <c r="G862" i="1" s="1"/>
  <c r="G861" i="1" s="1"/>
  <c r="G898" i="1"/>
  <c r="G893" i="1" s="1"/>
  <c r="G892" i="1" s="1"/>
  <c r="I922" i="1"/>
  <c r="K926" i="1"/>
  <c r="K925" i="1" s="1"/>
  <c r="K924" i="1" s="1"/>
  <c r="K923" i="1" s="1"/>
  <c r="G925" i="1"/>
  <c r="G924" i="1" s="1"/>
  <c r="G923" i="1" s="1"/>
  <c r="H846" i="1"/>
  <c r="H845" i="1" s="1"/>
  <c r="K847" i="1"/>
  <c r="K846" i="1" s="1"/>
  <c r="K845" i="1" s="1"/>
  <c r="G846" i="1"/>
  <c r="G845" i="1" s="1"/>
  <c r="H849" i="1"/>
  <c r="H848" i="1" s="1"/>
  <c r="K850" i="1"/>
  <c r="K849" i="1" s="1"/>
  <c r="K848" i="1" s="1"/>
  <c r="G849" i="1"/>
  <c r="G848" i="1" s="1"/>
  <c r="H893" i="1"/>
  <c r="H892" i="1" s="1"/>
  <c r="H938" i="1"/>
  <c r="H937" i="1" s="1"/>
  <c r="I893" i="1"/>
  <c r="I892" i="1" s="1"/>
  <c r="K935" i="1"/>
  <c r="K932" i="1" s="1"/>
  <c r="K904" i="1"/>
  <c r="G909" i="1"/>
  <c r="G908" i="1" s="1"/>
  <c r="G945" i="1"/>
  <c r="G944" i="1" s="1"/>
  <c r="H1011" i="1"/>
  <c r="L1011" i="1"/>
  <c r="K936" i="1"/>
  <c r="L958" i="1"/>
  <c r="L957" i="1" s="1"/>
  <c r="L956" i="1" s="1"/>
  <c r="L34" i="1" l="1"/>
  <c r="L13" i="1"/>
  <c r="L12" i="1" s="1"/>
  <c r="G13" i="1"/>
  <c r="G12" i="1" s="1"/>
  <c r="G14" i="1"/>
  <c r="L14" i="1"/>
  <c r="K14" i="1"/>
  <c r="G34" i="1"/>
  <c r="G33" i="1" s="1"/>
  <c r="G20" i="1" s="1"/>
  <c r="K68" i="1"/>
  <c r="K67" i="1" s="1"/>
  <c r="L68" i="1"/>
  <c r="L67" i="1" s="1"/>
  <c r="J221" i="1"/>
  <c r="H101" i="1"/>
  <c r="H100" i="1" s="1"/>
  <c r="K101" i="1"/>
  <c r="K100" i="1" s="1"/>
  <c r="G101" i="1"/>
  <c r="G100" i="1" s="1"/>
  <c r="I101" i="1"/>
  <c r="I100" i="1" s="1"/>
  <c r="L101" i="1"/>
  <c r="L100" i="1" s="1"/>
  <c r="J101" i="1"/>
  <c r="J100" i="1" s="1"/>
  <c r="K146" i="1"/>
  <c r="K145" i="1" s="1"/>
  <c r="K137" i="1" s="1"/>
  <c r="J429" i="1"/>
  <c r="K173" i="1"/>
  <c r="K172" i="1" s="1"/>
  <c r="K159" i="1" s="1"/>
  <c r="G184" i="1"/>
  <c r="G183" i="1" s="1"/>
  <c r="G182" i="1" s="1"/>
  <c r="G181" i="1" s="1"/>
  <c r="L221" i="1"/>
  <c r="K221" i="1"/>
  <c r="G221" i="1"/>
  <c r="H221" i="1"/>
  <c r="G259" i="1"/>
  <c r="G258" i="1" s="1"/>
  <c r="G257" i="1" s="1"/>
  <c r="G256" i="1" s="1"/>
  <c r="H429" i="1"/>
  <c r="L287" i="1"/>
  <c r="L286" i="1" s="1"/>
  <c r="L285" i="1" s="1"/>
  <c r="K357" i="1"/>
  <c r="K356" i="1" s="1"/>
  <c r="K346" i="1" s="1"/>
  <c r="L381" i="1"/>
  <c r="L380" i="1" s="1"/>
  <c r="L379" i="1" s="1"/>
  <c r="I429" i="1"/>
  <c r="K381" i="1"/>
  <c r="K380" i="1" s="1"/>
  <c r="K379" i="1" s="1"/>
  <c r="I381" i="1"/>
  <c r="I380" i="1" s="1"/>
  <c r="I379" i="1" s="1"/>
  <c r="H381" i="1"/>
  <c r="H380" i="1" s="1"/>
  <c r="H379" i="1" s="1"/>
  <c r="G381" i="1"/>
  <c r="G380" i="1" s="1"/>
  <c r="G379" i="1" s="1"/>
  <c r="J381" i="1"/>
  <c r="J380" i="1" s="1"/>
  <c r="J379" i="1" s="1"/>
  <c r="I883" i="1"/>
  <c r="I882" i="1" s="1"/>
  <c r="I881" i="1" s="1"/>
  <c r="K429" i="1"/>
  <c r="G432" i="1"/>
  <c r="G431" i="1" s="1"/>
  <c r="G430" i="1" s="1"/>
  <c r="G429" i="1" s="1"/>
  <c r="L429" i="1"/>
  <c r="G467" i="1"/>
  <c r="G466" i="1" s="1"/>
  <c r="G465" i="1" s="1"/>
  <c r="K454" i="1"/>
  <c r="K453" i="1" s="1"/>
  <c r="K452" i="1" s="1"/>
  <c r="K451" i="1" s="1"/>
  <c r="J256" i="1"/>
  <c r="L454" i="1"/>
  <c r="L453" i="1" s="1"/>
  <c r="L452" i="1" s="1"/>
  <c r="L451" i="1" s="1"/>
  <c r="J701" i="1"/>
  <c r="J700" i="1" s="1"/>
  <c r="L716" i="1"/>
  <c r="L715" i="1" s="1"/>
  <c r="J951" i="1"/>
  <c r="J950" i="1" s="1"/>
  <c r="I678" i="1"/>
  <c r="I669" i="1" s="1"/>
  <c r="I668" i="1" s="1"/>
  <c r="H20" i="1"/>
  <c r="K563" i="1"/>
  <c r="K562" i="1" s="1"/>
  <c r="K561" i="1" s="1"/>
  <c r="L563" i="1"/>
  <c r="L562" i="1" s="1"/>
  <c r="L561" i="1" s="1"/>
  <c r="H951" i="1"/>
  <c r="H950" i="1" s="1"/>
  <c r="G569" i="1"/>
  <c r="G568" i="1" s="1"/>
  <c r="G561" i="1" s="1"/>
  <c r="G560" i="1" s="1"/>
  <c r="K779" i="1"/>
  <c r="K778" i="1" s="1"/>
  <c r="K618" i="1"/>
  <c r="K617" i="1" s="1"/>
  <c r="L618" i="1"/>
  <c r="L617" i="1" s="1"/>
  <c r="J585" i="1"/>
  <c r="J584" i="1" s="1"/>
  <c r="J583" i="1" s="1"/>
  <c r="J582" i="1" s="1"/>
  <c r="J678" i="1"/>
  <c r="J669" i="1" s="1"/>
  <c r="J668" i="1" s="1"/>
  <c r="G779" i="1"/>
  <c r="G778" i="1" s="1"/>
  <c r="G194" i="1"/>
  <c r="G193" i="1" s="1"/>
  <c r="G192" i="1" s="1"/>
  <c r="G965" i="1"/>
  <c r="G964" i="1" s="1"/>
  <c r="L678" i="1"/>
  <c r="L669" i="1" s="1"/>
  <c r="L668" i="1" s="1"/>
  <c r="G678" i="1"/>
  <c r="G669" i="1" s="1"/>
  <c r="G668" i="1" s="1"/>
  <c r="K545" i="1"/>
  <c r="K544" i="1" s="1"/>
  <c r="K536" i="1" s="1"/>
  <c r="K535" i="1" s="1"/>
  <c r="K524" i="1" s="1"/>
  <c r="I561" i="1"/>
  <c r="I560" i="1" s="1"/>
  <c r="K732" i="1"/>
  <c r="K731" i="1" s="1"/>
  <c r="K730" i="1" s="1"/>
  <c r="L732" i="1"/>
  <c r="L731" i="1" s="1"/>
  <c r="L730" i="1" s="1"/>
  <c r="G67" i="1"/>
  <c r="J160" i="1"/>
  <c r="J159" i="1" s="1"/>
  <c r="L545" i="1"/>
  <c r="L544" i="1" s="1"/>
  <c r="L536" i="1" s="1"/>
  <c r="L535" i="1" s="1"/>
  <c r="L524" i="1" s="1"/>
  <c r="G346" i="1"/>
  <c r="G345" i="1" s="1"/>
  <c r="J346" i="1"/>
  <c r="J345" i="1" s="1"/>
  <c r="I951" i="1"/>
  <c r="I950" i="1" s="1"/>
  <c r="I701" i="1"/>
  <c r="I700" i="1" s="1"/>
  <c r="H701" i="1"/>
  <c r="H700" i="1" s="1"/>
  <c r="K33" i="1"/>
  <c r="G701" i="1"/>
  <c r="G700" i="1" s="1"/>
  <c r="K711" i="1"/>
  <c r="K701" i="1" s="1"/>
  <c r="G285" i="1"/>
  <c r="L747" i="1"/>
  <c r="L346" i="1"/>
  <c r="H346" i="1"/>
  <c r="H345" i="1" s="1"/>
  <c r="L33" i="1"/>
  <c r="L779" i="1"/>
  <c r="L778" i="1" s="1"/>
  <c r="H636" i="1"/>
  <c r="H635" i="1" s="1"/>
  <c r="I635" i="1"/>
  <c r="K13" i="1"/>
  <c r="K12" i="1" s="1"/>
  <c r="I584" i="1"/>
  <c r="I583" i="1" s="1"/>
  <c r="I582" i="1" s="1"/>
  <c r="H467" i="1"/>
  <c r="H466" i="1" s="1"/>
  <c r="H465" i="1" s="1"/>
  <c r="G159" i="1"/>
  <c r="K893" i="1"/>
  <c r="K892" i="1" s="1"/>
  <c r="K883" i="1" s="1"/>
  <c r="H561" i="1"/>
  <c r="H560" i="1" s="1"/>
  <c r="J67" i="1"/>
  <c r="G907" i="1"/>
  <c r="G906" i="1" s="1"/>
  <c r="G905" i="1" s="1"/>
  <c r="L586" i="1"/>
  <c r="L906" i="1"/>
  <c r="L905" i="1" s="1"/>
  <c r="J779" i="1"/>
  <c r="J778" i="1" s="1"/>
  <c r="J285" i="1"/>
  <c r="J284" i="1" s="1"/>
  <c r="J283" i="1" s="1"/>
  <c r="L137" i="1"/>
  <c r="I404" i="1"/>
  <c r="I403" i="1" s="1"/>
  <c r="I402" i="1" s="1"/>
  <c r="K256" i="1"/>
  <c r="G45" i="1"/>
  <c r="K716" i="1"/>
  <c r="K715" i="1" s="1"/>
  <c r="I256" i="1"/>
  <c r="J137" i="1"/>
  <c r="I111" i="1"/>
  <c r="I110" i="1" s="1"/>
  <c r="I109" i="1" s="1"/>
  <c r="K22" i="1"/>
  <c r="K21" i="1" s="1"/>
  <c r="I137" i="1"/>
  <c r="G943" i="1"/>
  <c r="G938" i="1" s="1"/>
  <c r="G937" i="1" s="1"/>
  <c r="K951" i="1"/>
  <c r="K950" i="1" s="1"/>
  <c r="H863" i="1"/>
  <c r="H862" i="1" s="1"/>
  <c r="H861" i="1" s="1"/>
  <c r="G883" i="1"/>
  <c r="K747" i="1"/>
  <c r="H779" i="1"/>
  <c r="H778" i="1" s="1"/>
  <c r="K183" i="1"/>
  <c r="K182" i="1" s="1"/>
  <c r="K181" i="1" s="1"/>
  <c r="J561" i="1"/>
  <c r="J560" i="1" s="1"/>
  <c r="J524" i="1"/>
  <c r="G308" i="1"/>
  <c r="I20" i="1"/>
  <c r="H67" i="1"/>
  <c r="I809" i="1"/>
  <c r="I797" i="1" s="1"/>
  <c r="I796" i="1" s="1"/>
  <c r="H137" i="1"/>
  <c r="J20" i="1"/>
  <c r="J747" i="1"/>
  <c r="J921" i="1"/>
  <c r="J920" i="1" s="1"/>
  <c r="J919" i="1" s="1"/>
  <c r="K906" i="1"/>
  <c r="K905" i="1" s="1"/>
  <c r="I67" i="1"/>
  <c r="I346" i="1"/>
  <c r="I345" i="1" s="1"/>
  <c r="H404" i="1"/>
  <c r="H403" i="1" s="1"/>
  <c r="H402" i="1" s="1"/>
  <c r="J965" i="1"/>
  <c r="J964" i="1" s="1"/>
  <c r="H747" i="1"/>
  <c r="H669" i="1"/>
  <c r="H668" i="1" s="1"/>
  <c r="H256" i="1"/>
  <c r="L951" i="1"/>
  <c r="L950" i="1" s="1"/>
  <c r="H964" i="1"/>
  <c r="L966" i="1"/>
  <c r="L965" i="1" s="1"/>
  <c r="L964" i="1" s="1"/>
  <c r="H159" i="1"/>
  <c r="I964" i="1"/>
  <c r="K966" i="1"/>
  <c r="K965" i="1" s="1"/>
  <c r="K964" i="1" s="1"/>
  <c r="L314" i="1"/>
  <c r="L308" i="1" s="1"/>
  <c r="L22" i="1"/>
  <c r="L21" i="1" s="1"/>
  <c r="H921" i="1"/>
  <c r="H920" i="1" s="1"/>
  <c r="H919" i="1" s="1"/>
  <c r="J404" i="1"/>
  <c r="J403" i="1" s="1"/>
  <c r="J402" i="1" s="1"/>
  <c r="L922" i="1"/>
  <c r="L921" i="1" s="1"/>
  <c r="L920" i="1" s="1"/>
  <c r="L919" i="1" s="1"/>
  <c r="J883" i="1"/>
  <c r="J882" i="1" s="1"/>
  <c r="J881" i="1" s="1"/>
  <c r="K994" i="1"/>
  <c r="K993" i="1" s="1"/>
  <c r="I779" i="1"/>
  <c r="I778" i="1" s="1"/>
  <c r="L404" i="1"/>
  <c r="L403" i="1" s="1"/>
  <c r="L402" i="1" s="1"/>
  <c r="I285" i="1"/>
  <c r="I284" i="1" s="1"/>
  <c r="I283" i="1" s="1"/>
  <c r="K938" i="1"/>
  <c r="K937" i="1" s="1"/>
  <c r="G404" i="1"/>
  <c r="I994" i="1"/>
  <c r="I993" i="1" s="1"/>
  <c r="L1000" i="1"/>
  <c r="L996" i="1" s="1"/>
  <c r="L995" i="1" s="1"/>
  <c r="J109" i="1"/>
  <c r="G994" i="1"/>
  <c r="G993" i="1" s="1"/>
  <c r="H584" i="1"/>
  <c r="H583" i="1" s="1"/>
  <c r="H582" i="1" s="1"/>
  <c r="G109" i="1"/>
  <c r="J994" i="1"/>
  <c r="J993" i="1" s="1"/>
  <c r="K809" i="1"/>
  <c r="J467" i="1"/>
  <c r="J466" i="1" s="1"/>
  <c r="J465" i="1" s="1"/>
  <c r="I524" i="1"/>
  <c r="L636" i="1"/>
  <c r="L635" i="1" s="1"/>
  <c r="J635" i="1"/>
  <c r="K636" i="1"/>
  <c r="K635" i="1" s="1"/>
  <c r="K404" i="1"/>
  <c r="L1010" i="1"/>
  <c r="L1009" i="1" s="1"/>
  <c r="L1008" i="1" s="1"/>
  <c r="L1007" i="1" s="1"/>
  <c r="G1010" i="1"/>
  <c r="G1009" i="1" s="1"/>
  <c r="G1008" i="1" s="1"/>
  <c r="G1007" i="1" s="1"/>
  <c r="G844" i="1"/>
  <c r="L160" i="1"/>
  <c r="L159" i="1" s="1"/>
  <c r="L893" i="1"/>
  <c r="L892" i="1" s="1"/>
  <c r="L883" i="1" s="1"/>
  <c r="H1010" i="1"/>
  <c r="H1009" i="1" s="1"/>
  <c r="H1008" i="1" s="1"/>
  <c r="H1007" i="1" s="1"/>
  <c r="L109" i="1"/>
  <c r="K922" i="1"/>
  <c r="K1010" i="1"/>
  <c r="K1009" i="1" s="1"/>
  <c r="K1008" i="1" s="1"/>
  <c r="K1007" i="1" s="1"/>
  <c r="H883" i="1"/>
  <c r="H882" i="1" s="1"/>
  <c r="H881" i="1" s="1"/>
  <c r="H844" i="1"/>
  <c r="I747" i="1"/>
  <c r="J180" i="1"/>
  <c r="I180" i="1"/>
  <c r="K205" i="1"/>
  <c r="L45" i="1"/>
  <c r="L711" i="1"/>
  <c r="L701" i="1" s="1"/>
  <c r="K835" i="1"/>
  <c r="G524" i="1"/>
  <c r="G137" i="1"/>
  <c r="J45" i="1"/>
  <c r="G951" i="1"/>
  <c r="G950" i="1" s="1"/>
  <c r="H109" i="1"/>
  <c r="K314" i="1"/>
  <c r="K308" i="1" s="1"/>
  <c r="K669" i="1"/>
  <c r="K668" i="1" s="1"/>
  <c r="K286" i="1"/>
  <c r="K285" i="1" s="1"/>
  <c r="G922" i="1"/>
  <c r="G921" i="1" s="1"/>
  <c r="K931" i="1"/>
  <c r="I921" i="1"/>
  <c r="I920" i="1" s="1"/>
  <c r="I919" i="1" s="1"/>
  <c r="G809" i="1"/>
  <c r="G797" i="1" s="1"/>
  <c r="H809" i="1"/>
  <c r="H797" i="1" s="1"/>
  <c r="L467" i="1"/>
  <c r="L466" i="1" s="1"/>
  <c r="L465" i="1" s="1"/>
  <c r="K467" i="1"/>
  <c r="K466" i="1" s="1"/>
  <c r="K465" i="1" s="1"/>
  <c r="H285" i="1"/>
  <c r="H284" i="1" s="1"/>
  <c r="H283" i="1" s="1"/>
  <c r="K109" i="1"/>
  <c r="I160" i="1"/>
  <c r="I159" i="1" s="1"/>
  <c r="L256" i="1"/>
  <c r="G635" i="1"/>
  <c r="K45" i="1"/>
  <c r="H45" i="1"/>
  <c r="H524" i="1"/>
  <c r="J809" i="1"/>
  <c r="J797" i="1" s="1"/>
  <c r="J796" i="1" s="1"/>
  <c r="I467" i="1"/>
  <c r="I466" i="1" s="1"/>
  <c r="I465" i="1" s="1"/>
  <c r="I45" i="1"/>
  <c r="G729" i="1"/>
  <c r="L809" i="1"/>
  <c r="L797" i="1" s="1"/>
  <c r="L796" i="1" s="1"/>
  <c r="K425" i="1"/>
  <c r="K422" i="1" s="1"/>
  <c r="K421" i="1" s="1"/>
  <c r="G422" i="1"/>
  <c r="G421" i="1" s="1"/>
  <c r="L204" i="1"/>
  <c r="H203" i="1"/>
  <c r="L203" i="1" s="1"/>
  <c r="L180" i="1" s="1"/>
  <c r="K204" i="1"/>
  <c r="K844" i="1"/>
  <c r="G586" i="1"/>
  <c r="K599" i="1"/>
  <c r="K586" i="1" s="1"/>
  <c r="K203" i="1"/>
  <c r="K44" i="1" l="1"/>
  <c r="H44" i="1"/>
  <c r="H11" i="1" s="1"/>
  <c r="L44" i="1"/>
  <c r="I44" i="1"/>
  <c r="I11" i="1" s="1"/>
  <c r="G44" i="1"/>
  <c r="G11" i="1" s="1"/>
  <c r="J44" i="1"/>
  <c r="J11" i="1" s="1"/>
  <c r="J93" i="1"/>
  <c r="K93" i="1"/>
  <c r="H93" i="1"/>
  <c r="G93" i="1"/>
  <c r="I93" i="1"/>
  <c r="L93" i="1"/>
  <c r="G180" i="1"/>
  <c r="L700" i="1"/>
  <c r="J949" i="1"/>
  <c r="J948" i="1" s="1"/>
  <c r="H949" i="1"/>
  <c r="H948" i="1" s="1"/>
  <c r="H136" i="1"/>
  <c r="G585" i="1"/>
  <c r="G584" i="1" s="1"/>
  <c r="G583" i="1" s="1"/>
  <c r="G582" i="1" s="1"/>
  <c r="L585" i="1"/>
  <c r="L584" i="1" s="1"/>
  <c r="L583" i="1" s="1"/>
  <c r="L582" i="1" s="1"/>
  <c r="K345" i="1"/>
  <c r="K585" i="1"/>
  <c r="K584" i="1" s="1"/>
  <c r="K583" i="1" s="1"/>
  <c r="K582" i="1" s="1"/>
  <c r="G949" i="1"/>
  <c r="G948" i="1" s="1"/>
  <c r="J616" i="1"/>
  <c r="J608" i="1" s="1"/>
  <c r="J607" i="1" s="1"/>
  <c r="J559" i="1" s="1"/>
  <c r="I746" i="1"/>
  <c r="I729" i="1" s="1"/>
  <c r="I949" i="1"/>
  <c r="I948" i="1" s="1"/>
  <c r="K746" i="1"/>
  <c r="K729" i="1" s="1"/>
  <c r="H746" i="1"/>
  <c r="H729" i="1" s="1"/>
  <c r="J746" i="1"/>
  <c r="J729" i="1" s="1"/>
  <c r="L746" i="1"/>
  <c r="L729" i="1" s="1"/>
  <c r="L345" i="1"/>
  <c r="G284" i="1"/>
  <c r="G283" i="1" s="1"/>
  <c r="J136" i="1"/>
  <c r="K560" i="1"/>
  <c r="G136" i="1"/>
  <c r="I616" i="1"/>
  <c r="I608" i="1" s="1"/>
  <c r="I607" i="1" s="1"/>
  <c r="I559" i="1" s="1"/>
  <c r="I136" i="1"/>
  <c r="L136" i="1"/>
  <c r="K949" i="1"/>
  <c r="K948" i="1" s="1"/>
  <c r="L20" i="1"/>
  <c r="L11" i="1" s="1"/>
  <c r="K20" i="1"/>
  <c r="L560" i="1"/>
  <c r="K700" i="1"/>
  <c r="K180" i="1"/>
  <c r="G616" i="1"/>
  <c r="G608" i="1" s="1"/>
  <c r="G607" i="1" s="1"/>
  <c r="J378" i="1"/>
  <c r="J344" i="1" s="1"/>
  <c r="L616" i="1"/>
  <c r="L608" i="1" s="1"/>
  <c r="L607" i="1" s="1"/>
  <c r="H616" i="1"/>
  <c r="H608" i="1" s="1"/>
  <c r="H607" i="1" s="1"/>
  <c r="H559" i="1" s="1"/>
  <c r="K797" i="1"/>
  <c r="K796" i="1" s="1"/>
  <c r="K768" i="1" s="1"/>
  <c r="L882" i="1"/>
  <c r="L881" i="1" s="1"/>
  <c r="G882" i="1"/>
  <c r="G881" i="1" s="1"/>
  <c r="J768" i="1"/>
  <c r="L768" i="1"/>
  <c r="K882" i="1"/>
  <c r="K881" i="1" s="1"/>
  <c r="L284" i="1"/>
  <c r="L283" i="1" s="1"/>
  <c r="G920" i="1"/>
  <c r="G919" i="1" s="1"/>
  <c r="L949" i="1"/>
  <c r="I768" i="1"/>
  <c r="G403" i="1"/>
  <c r="G402" i="1" s="1"/>
  <c r="G378" i="1" s="1"/>
  <c r="G344" i="1" s="1"/>
  <c r="L994" i="1"/>
  <c r="L993" i="1" s="1"/>
  <c r="K403" i="1"/>
  <c r="K402" i="1" s="1"/>
  <c r="K378" i="1" s="1"/>
  <c r="K921" i="1"/>
  <c r="K920" i="1" s="1"/>
  <c r="K919" i="1" s="1"/>
  <c r="L378" i="1"/>
  <c r="K136" i="1"/>
  <c r="H378" i="1"/>
  <c r="H344" i="1" s="1"/>
  <c r="K284" i="1"/>
  <c r="K283" i="1" s="1"/>
  <c r="I378" i="1"/>
  <c r="I344" i="1" s="1"/>
  <c r="G796" i="1"/>
  <c r="G768" i="1" s="1"/>
  <c r="G699" i="1" s="1"/>
  <c r="K616" i="1"/>
  <c r="K608" i="1" s="1"/>
  <c r="K607" i="1" s="1"/>
  <c r="H796" i="1"/>
  <c r="H768" i="1" s="1"/>
  <c r="H180" i="1"/>
  <c r="K11" i="1" l="1"/>
  <c r="L10" i="1"/>
  <c r="K10" i="1"/>
  <c r="I10" i="1"/>
  <c r="J10" i="1"/>
  <c r="G10" i="1"/>
  <c r="H10" i="1"/>
  <c r="K344" i="1"/>
  <c r="G559" i="1"/>
  <c r="L559" i="1"/>
  <c r="K559" i="1"/>
  <c r="I699" i="1"/>
  <c r="H699" i="1"/>
  <c r="L699" i="1"/>
  <c r="J699" i="1"/>
  <c r="K699" i="1"/>
  <c r="L344" i="1"/>
  <c r="L948" i="1"/>
  <c r="H1030" i="1" l="1"/>
  <c r="G1030" i="1"/>
  <c r="J1030" i="1"/>
  <c r="I1030" i="1"/>
  <c r="K1030" i="1"/>
  <c r="L1030" i="1"/>
</calcChain>
</file>

<file path=xl/sharedStrings.xml><?xml version="1.0" encoding="utf-8"?>
<sst xmlns="http://schemas.openxmlformats.org/spreadsheetml/2006/main" count="4524" uniqueCount="738">
  <si>
    <t xml:space="preserve"> Приложение № 9</t>
  </si>
  <si>
    <t>от _______________ № ______</t>
  </si>
  <si>
    <t/>
  </si>
  <si>
    <t>Ведомственная структура расходов  бюджета ЗАТО г. Североморск на 2019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</si>
  <si>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</si>
  <si>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</si>
  <si>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</si>
  <si>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</si>
  <si>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</si>
  <si>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</si>
  <si>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</si>
  <si>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</si>
  <si>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</si>
  <si>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</si>
  <si>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</si>
  <si>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</si>
  <si>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</si>
  <si>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</si>
  <si>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</si>
  <si>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</si>
  <si>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</si>
  <si>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</si>
  <si>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</si>
  <si>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</si>
  <si>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</si>
  <si>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</si>
  <si>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</si>
  <si>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</si>
  <si>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</si>
  <si>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</si>
  <si>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</si>
  <si>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</si>
  <si>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</si>
  <si>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</si>
  <si>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</si>
  <si>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</si>
  <si>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</si>
  <si>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</si>
  <si>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</si>
  <si>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</si>
  <si>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</si>
  <si>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</si>
  <si>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</si>
  <si>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</si>
  <si>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</si>
  <si>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</si>
  <si>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</si>
  <si>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</si>
  <si>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</si>
  <si>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</si>
  <si>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</si>
  <si>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</si>
  <si>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</si>
  <si>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</si>
  <si>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</si>
  <si>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07</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</si>
  <si>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</si>
  <si>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</si>
  <si>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</si>
  <si>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</si>
  <si>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</si>
  <si>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</si>
  <si>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</si>
  <si>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</si>
  <si>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</si>
  <si>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</si>
  <si>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</si>
  <si>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</si>
  <si>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</si>
  <si>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</si>
  <si>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</si>
  <si>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</si>
  <si>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</si>
  <si>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</si>
  <si>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</si>
  <si>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</si>
  <si>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</si>
  <si>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</si>
  <si>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</si>
  <si>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</si>
  <si>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</si>
  <si>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</si>
  <si>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</si>
  <si>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</si>
  <si>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</si>
  <si>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</si>
  <si>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</si>
  <si>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</si>
  <si>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</si>
  <si>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</si>
  <si>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</si>
  <si>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</si>
  <si>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</si>
  <si>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</si>
  <si>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</si>
  <si>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</si>
  <si>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</si>
  <si>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</si>
  <si>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</si>
  <si>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</si>
  <si>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</si>
  <si>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</si>
  <si>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</si>
  <si>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</si>
  <si>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</si>
  <si>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</si>
  <si>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</si>
  <si>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</si>
  <si>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</si>
  <si>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</si>
  <si>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</si>
  <si>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</si>
  <si>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</si>
  <si>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</si>
  <si>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</si>
  <si>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</si>
  <si>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</si>
  <si>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</si>
  <si>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</si>
  <si>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</si>
  <si>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</si>
  <si>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</si>
  <si>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</si>
  <si>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</si>
  <si>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</si>
  <si>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</si>
  <si>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</si>
  <si>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</si>
  <si>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</si>
  <si>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</si>
  <si>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</si>
  <si>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</si>
  <si>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</si>
  <si>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</si>
  <si>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</si>
  <si>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</si>
  <si>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</si>
  <si>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</si>
  <si>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</si>
  <si>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</si>
  <si>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</si>
  <si>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</si>
  <si>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</si>
  <si>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</si>
  <si>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</si>
  <si>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</si>
  <si>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</si>
  <si>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</si>
  <si>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</si>
  <si>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</si>
  <si>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</si>
  <si>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</si>
  <si>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</si>
  <si>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</si>
  <si>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</si>
  <si>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</si>
  <si>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</si>
  <si>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</si>
  <si>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</si>
  <si>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</si>
  <si>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</si>
  <si>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</si>
  <si>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</si>
  <si>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</si>
  <si>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</si>
  <si>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</si>
  <si>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</si>
  <si>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</si>
  <si>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</si>
  <si>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</si>
  <si>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</si>
  <si>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</si>
  <si>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</si>
  <si>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</si>
  <si>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</si>
  <si>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</si>
  <si>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</si>
  <si>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</si>
  <si>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</si>
  <si>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</si>
  <si>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</si>
  <si>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</si>
  <si>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</si>
  <si>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</si>
  <si>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</si>
  <si>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</si>
  <si>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</si>
  <si>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</si>
  <si>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</si>
  <si>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</si>
  <si>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</si>
  <si>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</si>
  <si>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</si>
  <si>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</si>
  <si>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</si>
  <si>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</si>
  <si>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</si>
  <si>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</si>
  <si>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</si>
  <si>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</si>
  <si>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</si>
  <si>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</si>
  <si>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</si>
  <si>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</si>
  <si>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Коммунальное хозяйство</t>
  </si>
  <si>
    <t>Охрана окружающей среды</t>
  </si>
  <si>
    <t>06</t>
  </si>
  <si>
    <t>Другие вопросы в области охраны окружающей среды</t>
  </si>
  <si>
    <t>Муниципальная программа 1. "Улучшение качества и безопасности жизни населения"</t>
  </si>
  <si>
    <t xml:space="preserve">Подпрограмма 8. "Охрана окружающей среды ЗАТО г. Североморск" </t>
  </si>
  <si>
    <t>0180000000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</si>
  <si>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</si>
  <si>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</si>
  <si>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</si>
  <si>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</si>
  <si>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</si>
  <si>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</si>
  <si>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</si>
  <si>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</si>
  <si>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</si>
  <si>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</si>
  <si>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Капитальные вложения в объекты недвижимого имущества государственной (муниципальной) собственности</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</si>
  <si>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</si>
  <si>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</si>
  <si>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</si>
  <si>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</si>
  <si>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</si>
  <si>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</si>
  <si>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</si>
  <si>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</si>
  <si>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</si>
  <si>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</si>
  <si>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</si>
  <si>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</si>
  <si>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</si>
  <si>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</si>
  <si>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</si>
  <si>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</si>
  <si>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</si>
  <si>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</si>
  <si>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</si>
  <si>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</si>
  <si>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</si>
  <si>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</si>
  <si>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</si>
  <si>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</si>
  <si>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</si>
  <si>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</si>
  <si>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</si>
  <si>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</si>
  <si>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</si>
  <si>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</si>
  <si>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</si>
  <si>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</si>
  <si>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</si>
  <si>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</si>
  <si>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</si>
  <si>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</si>
  <si>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</si>
  <si>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</si>
  <si>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</si>
  <si>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</si>
  <si>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</si>
  <si>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</si>
  <si>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</si>
  <si>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</si>
  <si>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</si>
  <si>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</si>
  <si>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</si>
  <si>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</si>
  <si>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</si>
  <si>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</si>
  <si>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</si>
  <si>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</si>
  <si>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</si>
  <si>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</si>
  <si>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</si>
  <si>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</si>
  <si>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</si>
  <si>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</si>
  <si>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</si>
  <si>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</si>
  <si>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</si>
  <si>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</si>
  <si>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</si>
  <si>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</si>
  <si>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</si>
  <si>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</si>
  <si>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</si>
  <si>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</si>
  <si>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</si>
  <si>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</si>
  <si>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</si>
  <si>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</si>
  <si>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</si>
  <si>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</si>
  <si>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</si>
  <si>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</si>
  <si>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</si>
  <si>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</si>
  <si>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</si>
  <si>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</si>
  <si>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</si>
  <si>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</si>
  <si>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</si>
  <si>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</si>
  <si>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</si>
  <si>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</si>
  <si>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</si>
  <si>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</si>
  <si>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</si>
  <si>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</si>
  <si>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</si>
  <si>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</si>
  <si>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</si>
  <si>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</si>
  <si>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</si>
  <si>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</si>
  <si>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</si>
  <si>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</si>
  <si>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</si>
  <si>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</si>
  <si>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</si>
  <si>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</si>
  <si>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</si>
  <si>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</si>
  <si>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</si>
  <si>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</si>
  <si>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</si>
  <si>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</si>
  <si>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</si>
  <si>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</si>
  <si>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</si>
  <si>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</si>
  <si>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</si>
  <si>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</si>
  <si>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</si>
  <si>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</si>
  <si>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</si>
  <si>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</si>
  <si>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</si>
  <si>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</si>
  <si>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</si>
  <si>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</si>
  <si>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</si>
  <si>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</si>
  <si>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</si>
  <si>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</si>
  <si>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</si>
  <si>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</si>
  <si>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</si>
  <si>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</si>
  <si>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</si>
  <si>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</si>
  <si>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</si>
  <si>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</si>
  <si>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</si>
  <si>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</si>
  <si>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</si>
  <si>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</si>
  <si>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</si>
  <si>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</si>
  <si>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</si>
  <si>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</si>
  <si>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</si>
  <si>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</si>
  <si>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</si>
  <si>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</si>
  <si>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</si>
  <si>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</si>
  <si>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</si>
  <si>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</si>
  <si>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</si>
  <si>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</si>
  <si>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</si>
  <si>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</si>
  <si>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</si>
  <si>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</si>
  <si>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</si>
  <si>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</si>
  <si>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</si>
  <si>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</si>
  <si>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</si>
  <si>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</si>
  <si>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</si>
  <si>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</si>
  <si>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</si>
  <si>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</si>
  <si>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</si>
  <si>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</si>
  <si>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</si>
  <si>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</si>
  <si>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</si>
  <si>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</si>
  <si>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</si>
  <si>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</si>
  <si>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</si>
  <si>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</si>
  <si>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</si>
  <si>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</si>
  <si>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</si>
  <si>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</si>
  <si>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</si>
  <si>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</si>
  <si>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</si>
  <si>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</si>
  <si>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</si>
  <si>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</si>
  <si>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</si>
  <si>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</si>
  <si>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</si>
  <si>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</si>
  <si>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</si>
  <si>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</si>
  <si>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</si>
  <si>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</si>
  <si>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</si>
  <si>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</si>
  <si>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</si>
  <si>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</si>
  <si>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</si>
  <si>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</si>
  <si>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</si>
  <si>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</si>
  <si>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</si>
  <si>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</si>
  <si>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</si>
  <si>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</si>
  <si>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</si>
  <si>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</si>
  <si>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</si>
  <si>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</si>
  <si>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</si>
  <si>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</si>
  <si>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</si>
  <si>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01502М2280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</si>
  <si>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</si>
  <si>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</si>
  <si>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</si>
  <si>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</si>
  <si>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</si>
  <si>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</si>
  <si>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</si>
  <si>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</si>
  <si>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</si>
  <si>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</si>
  <si>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</si>
  <si>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</si>
  <si>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</si>
  <si>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</si>
  <si>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</si>
  <si>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</si>
  <si>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</si>
  <si>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</si>
  <si>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</si>
  <si>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</si>
  <si>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</si>
  <si>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</si>
  <si>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</si>
  <si>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</si>
  <si>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</si>
  <si>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</si>
  <si>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</si>
  <si>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</si>
  <si>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</si>
  <si>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</si>
  <si>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</si>
  <si>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</si>
  <si>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</si>
  <si>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</si>
  <si>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</si>
  <si>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</si>
  <si>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</si>
  <si>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</si>
  <si>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</si>
  <si>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</si>
  <si>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</si>
  <si>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</si>
  <si>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</si>
  <si>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</si>
  <si>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</si>
  <si>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</si>
  <si>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</si>
  <si>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</si>
  <si>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</si>
  <si>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</si>
  <si>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</si>
  <si>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</si>
  <si>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</si>
  <si>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</si>
  <si>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</si>
  <si>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</si>
  <si>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</si>
  <si>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</si>
  <si>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</si>
  <si>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</si>
  <si>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</si>
  <si>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</si>
  <si>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</si>
  <si>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</si>
  <si>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</si>
  <si>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</si>
  <si>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</si>
  <si>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</si>
  <si>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</si>
  <si>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</si>
  <si>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</si>
  <si>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</si>
  <si>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</si>
  <si>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</si>
  <si>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</si>
  <si>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</si>
  <si>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</si>
  <si>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</si>
  <si>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</si>
  <si>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Комитет по развитию городского хозяйства администрации ЗАТО г. Североморск</t>
  </si>
  <si>
    <t>731</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</si>
  <si>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</si>
  <si>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</si>
  <si>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</si>
  <si>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</si>
  <si>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</si>
  <si>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</si>
  <si>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</si>
  <si>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</si>
  <si>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</si>
  <si>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</si>
  <si>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</si>
  <si>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800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</si>
  <si>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</si>
  <si>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</si>
  <si>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</si>
  <si>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</si>
  <si>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</si>
  <si>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</si>
  <si>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</si>
  <si>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</si>
  <si>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</si>
  <si>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</si>
  <si>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</si>
  <si>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</si>
  <si>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</si>
  <si>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0410249130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</si>
  <si>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</si>
  <si>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</si>
  <si>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</si>
  <si>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</si>
  <si>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</si>
  <si>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04102S9130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</si>
  <si>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</si>
  <si>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</si>
  <si>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</si>
  <si>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</si>
  <si>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</si>
  <si>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</si>
  <si>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</si>
  <si>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</si>
  <si>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</si>
  <si>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</si>
  <si>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</si>
  <si>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</si>
  <si>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</si>
  <si>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</si>
  <si>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</si>
  <si>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</si>
  <si>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</si>
  <si>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</si>
  <si>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</si>
  <si>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</si>
  <si>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</si>
  <si>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</si>
  <si>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</si>
  <si>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</si>
  <si>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</si>
  <si>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</si>
  <si>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</si>
  <si>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</si>
  <si>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</si>
  <si>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</si>
  <si>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</si>
  <si>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</si>
  <si>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</si>
  <si>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</si>
  <si>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</si>
  <si>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</si>
  <si>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</si>
  <si>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</si>
  <si>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</si>
  <si>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</si>
  <si>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</si>
  <si>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</si>
  <si>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</si>
  <si>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</si>
  <si>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</si>
  <si>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</si>
  <si>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</si>
  <si>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</si>
  <si>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</si>
  <si>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</si>
  <si>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</si>
  <si>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</si>
  <si>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</si>
  <si>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</si>
  <si>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</si>
  <si>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</si>
  <si>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</si>
  <si>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</si>
  <si>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</si>
  <si>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</si>
  <si>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</si>
  <si>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</si>
  <si>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</si>
  <si>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</si>
  <si>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</si>
  <si>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</si>
  <si>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Установка (демонтаж) элементов прочего благоустройства</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</si>
  <si>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</si>
  <si>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</si>
  <si>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</si>
  <si>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</si>
  <si>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</si>
  <si>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</si>
  <si>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</si>
  <si>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04604М0910</t>
  </si>
  <si>
    <t>04604М0920</t>
  </si>
  <si>
    <t>04604М0930</t>
  </si>
  <si>
    <t>04604М0940</t>
  </si>
  <si>
    <t>Расширение кладбищ</t>
  </si>
  <si>
    <t>04604М4010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</si>
  <si>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</si>
  <si>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</si>
  <si>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</si>
  <si>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</si>
  <si>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</si>
  <si>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</si>
  <si>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</si>
  <si>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</si>
  <si>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</si>
  <si>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</si>
  <si>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</si>
  <si>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</si>
  <si>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</si>
  <si>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</si>
  <si>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</si>
  <si>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</si>
  <si>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</si>
  <si>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</si>
  <si>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</si>
  <si>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</si>
  <si>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</si>
  <si>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</si>
  <si>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</si>
  <si>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</si>
  <si>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</si>
  <si>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</si>
  <si>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</si>
  <si>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</si>
  <si>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</si>
  <si>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</si>
  <si>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</si>
  <si>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</si>
  <si>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</si>
  <si>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</si>
  <si>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</si>
  <si>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</si>
  <si>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</si>
  <si>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</si>
  <si>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</si>
  <si>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</si>
  <si>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</si>
  <si>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</si>
  <si>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</si>
  <si>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</si>
  <si>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</si>
  <si>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</si>
  <si>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</si>
  <si>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</si>
  <si>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</si>
  <si>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</si>
  <si>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</si>
  <si>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</si>
  <si>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</si>
  <si>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</si>
  <si>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</si>
  <si>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</si>
  <si>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 xml:space="preserve">Муниципальная программа 3.  "Развитие муниципального управления и гражданского общества" </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</si>
  <si>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</si>
  <si>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</si>
  <si>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</si>
  <si>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</si>
  <si>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</si>
  <si>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</si>
  <si>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</si>
  <si>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</si>
  <si>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</si>
  <si>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</si>
  <si>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</si>
  <si>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</si>
  <si>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</si>
  <si>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</si>
  <si>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</si>
  <si>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</si>
  <si>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</si>
  <si>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</si>
  <si>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</si>
  <si>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</si>
  <si>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</si>
  <si>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</si>
  <si>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</si>
  <si>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</si>
  <si>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</si>
  <si>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</si>
  <si>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</si>
  <si>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</si>
  <si>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</si>
  <si>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</si>
  <si>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</si>
  <si>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</si>
  <si>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</si>
  <si>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</si>
  <si>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</si>
  <si>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</si>
  <si>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</si>
  <si>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</si>
  <si>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</si>
  <si>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</si>
  <si>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</si>
  <si>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</si>
  <si>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</si>
  <si>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</si>
  <si>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</si>
  <si>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</si>
  <si>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</si>
  <si>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</si>
  <si>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</si>
  <si>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 xml:space="preserve"> </t>
  </si>
  <si>
    <t>к решению Совета депутатов ЗАТО г. Североморск</t>
  </si>
  <si>
    <t>Софинансирование расходных обязательств  по оплате взносов на капитальный ремонт за муниципальный жилой фонд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</si>
</sst>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1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sz val="10"/>
      <color theme="1"/>
      <name val="Times New Roman"/>
      <family val="1"/>
      <charset val="204"/>
    </font>
    <font>
      <i/>
      <sz val="10"/>
      <name val="Times New Roman"/>
      <family val="1"/>
      <charset val="204"/>
    </font>
    <font>
      <b/>
      <sz val="10"/>
      <color rgb="FF000000"/>
      <name val="Arial Cyr"/>
      <family val="2"/>
    </font>
    <font>
      <sz val="9"/>
      <color theme="1"/>
      <name val="Times New Roman"/>
      <family val="1"/>
      <charset val="204"/>
    </font>
    <font>
      <sz val="10"/>
      <color rgb="FF000000"/>
      <name val="Arial Cyr"/>
      <family val="2"/>
    </font>
    <font>
      <sz val="10"/>
      <color rgb="FF000000"/>
      <name val="Times New Roman"/>
      <family val="1"/>
      <charset val="204"/>
    </font>
    <font>
      <b/>
      <sz val="10"/>
      <color theme="1"/>
      <name val="Times New Roman"/>
      <family val="1"/>
      <charset val="204"/>
    </font>
    <font>
      <sz val="10"/>
      <name val="Arial Cyr"/>
      <charset val="204"/>
    </font>
    <font>
      <sz val="10"/>
      <name val="Calibri"/>
      <family val="2"/>
      <charset val="204"/>
      <scheme val="minor"/>
    </font>
    <font>
      <b/>
      <sz val="10"/>
      <color rgb="FF000000"/>
      <name val="Arial Cyr"/>
    </font>
    <font>
      <sz val="11"/>
      <name val="Calibri"/>
      <family val="2"/>
      <charset val="204"/>
      <scheme val="minor"/>
    </font>
    <font>
      <sz val="10"/>
      <color theme="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7" fillId="0" borderId="5">
      <alignment vertical="top" wrapText="1"/>
    </xf>
    <xf numFmtId="0" fontId="7" fillId="0" borderId="5">
      <alignment vertical="top" wrapText="1"/>
    </xf>
    <xf numFmtId="49" fontId="9" fillId="0" borderId="5">
      <alignment horizontal="center" vertical="top" shrinkToFit="1"/>
    </xf>
    <xf numFmtId="49" fontId="9" fillId="0" borderId="5">
      <alignment horizontal="center" vertical="top" shrinkToFit="1"/>
    </xf>
    <xf numFmtId="0" fontId="10" fillId="0" borderId="0">
      <alignment vertical="top" wrapText="1"/>
    </xf>
    <xf numFmtId="4" fontId="14" fillId="4" borderId="7">
      <alignment horizontal="right" vertical="top" shrinkToFit="1"/>
    </xf>
    <xf numFmtId="4" fontId="14" fillId="5" borderId="7">
      <alignment horizontal="right" vertical="top" shrinkToFit="1"/>
    </xf>
    <xf numFmtId="4" fontId="14" fillId="4" borderId="5">
      <alignment horizontal="right" vertical="top" shrinkToFit="1"/>
    </xf>
    <xf numFmtId="4" fontId="14" fillId="2" borderId="5">
      <alignment horizontal="right" vertical="top" shrinkToFit="1"/>
    </xf>
    <xf numFmtId="4" fontId="7" fillId="4" borderId="7">
      <alignment horizontal="right" vertical="top" shrinkToFit="1"/>
    </xf>
    <xf numFmtId="0" fontId="17" fillId="0" borderId="5">
      <alignment horizontal="left" vertical="top" wrapText="1"/>
    </xf>
    <xf numFmtId="4" fontId="14" fillId="5" borderId="5">
      <alignment horizontal="right" vertical="top" shrinkToFit="1"/>
    </xf>
    <xf numFmtId="49" fontId="18" fillId="0" borderId="8">
      <alignment horizontal="center"/>
    </xf>
    <xf numFmtId="0" fontId="12" fillId="0" borderId="0"/>
    <xf numFmtId="0" fontId="12" fillId="6" borderId="0"/>
  </cellStyleXfs>
  <cellXfs count="74">
    <xf numFmtId="0" fontId="0" fillId="0" borderId="0" xfId="0"/>
    <xf numFmtId="0" fontId="0" fillId="0" borderId="0" xfId="0" applyFont="1" applyFill="1" applyAlignment="1">
      <alignment vertical="top" wrapText="1"/>
    </xf>
    <xf numFmtId="164" fontId="3" fillId="0" borderId="0" xfId="1" applyFont="1" applyFill="1" applyAlignment="1">
      <alignment horizontal="right"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right" vertical="top" wrapText="1"/>
    </xf>
    <xf numFmtId="164" fontId="3" fillId="0" borderId="0" xfId="1" applyFont="1" applyAlignment="1">
      <alignment horizontal="right" vertical="center"/>
    </xf>
    <xf numFmtId="0" fontId="5"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164" fontId="3" fillId="0" borderId="2" xfId="1" applyFont="1" applyFill="1" applyBorder="1" applyAlignment="1">
      <alignment horizontal="right" vertical="center" wrapText="1"/>
    </xf>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9" fontId="5" fillId="0" borderId="2" xfId="0" applyNumberFormat="1" applyFont="1" applyFill="1" applyBorder="1" applyAlignment="1">
      <alignment vertical="top" wrapText="1"/>
    </xf>
    <xf numFmtId="0" fontId="5" fillId="0" borderId="2" xfId="0" applyFont="1" applyFill="1" applyBorder="1" applyAlignment="1">
      <alignment vertical="top" wrapText="1"/>
    </xf>
    <xf numFmtId="164" fontId="0" fillId="0" borderId="0" xfId="0" applyNumberFormat="1" applyFont="1" applyFill="1" applyAlignment="1">
      <alignment vertical="top" wrapText="1"/>
    </xf>
    <xf numFmtId="0" fontId="5" fillId="3" borderId="2" xfId="0" applyFont="1" applyFill="1" applyBorder="1" applyAlignment="1">
      <alignment vertical="center" wrapText="1"/>
    </xf>
    <xf numFmtId="43" fontId="0" fillId="0" borderId="0" xfId="0" applyNumberFormat="1" applyFont="1" applyFill="1" applyAlignment="1">
      <alignment vertical="top" wrapText="1"/>
    </xf>
    <xf numFmtId="0" fontId="5" fillId="0" borderId="2" xfId="0" applyFont="1" applyFill="1" applyBorder="1" applyAlignment="1">
      <alignment vertical="center" wrapText="1"/>
    </xf>
    <xf numFmtId="0" fontId="5" fillId="0" borderId="0" xfId="0" applyFont="1" applyFill="1" applyAlignment="1">
      <alignment vertical="top" wrapText="1"/>
    </xf>
    <xf numFmtId="0" fontId="5" fillId="0" borderId="5" xfId="2" applyNumberFormat="1" applyFont="1" applyFill="1" applyAlignment="1" applyProtection="1">
      <alignment horizontal="left" vertical="top" wrapText="1"/>
    </xf>
    <xf numFmtId="49" fontId="8" fillId="0" borderId="2" xfId="0" applyNumberFormat="1" applyFont="1" applyFill="1" applyBorder="1" applyAlignment="1">
      <alignment vertical="top" wrapText="1"/>
    </xf>
    <xf numFmtId="0" fontId="5" fillId="0" borderId="0" xfId="0" applyFont="1" applyFill="1" applyBorder="1" applyAlignment="1">
      <alignment horizontal="left" vertical="center" wrapText="1"/>
    </xf>
    <xf numFmtId="0" fontId="3" fillId="3" borderId="2" xfId="0"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0" fontId="5" fillId="0" borderId="0" xfId="0" applyFont="1" applyFill="1" applyBorder="1" applyAlignment="1">
      <alignment wrapText="1"/>
    </xf>
    <xf numFmtId="0" fontId="3" fillId="0" borderId="2" xfId="0" applyFont="1" applyFill="1" applyBorder="1" applyAlignment="1">
      <alignment horizontal="left" vertical="center" wrapText="1"/>
    </xf>
    <xf numFmtId="0" fontId="5" fillId="0" borderId="2" xfId="0" applyFont="1" applyFill="1" applyBorder="1" applyAlignment="1" applyProtection="1">
      <alignment vertical="center" wrapText="1" readingOrder="1"/>
      <protection locked="0"/>
    </xf>
    <xf numFmtId="0" fontId="5" fillId="0" borderId="0" xfId="0" applyFont="1" applyFill="1" applyBorder="1" applyAlignment="1">
      <alignment vertical="top" wrapText="1"/>
    </xf>
    <xf numFmtId="49" fontId="3" fillId="0" borderId="5" xfId="4" applyNumberFormat="1" applyFont="1" applyFill="1" applyAlignment="1" applyProtection="1">
      <alignment horizontal="center" vertical="center" shrinkToFit="1"/>
    </xf>
    <xf numFmtId="49" fontId="5" fillId="3" borderId="2" xfId="0" applyNumberFormat="1" applyFont="1" applyFill="1" applyBorder="1" applyAlignment="1">
      <alignment vertical="top" wrapText="1"/>
    </xf>
    <xf numFmtId="164" fontId="3" fillId="3" borderId="2" xfId="1" applyFont="1" applyFill="1" applyBorder="1" applyAlignment="1">
      <alignment horizontal="right" vertical="center" wrapText="1"/>
    </xf>
    <xf numFmtId="0" fontId="0" fillId="3" borderId="0" xfId="0" applyFont="1" applyFill="1" applyAlignment="1">
      <alignment vertical="top" wrapText="1"/>
    </xf>
    <xf numFmtId="164" fontId="5" fillId="0" borderId="0" xfId="0" applyNumberFormat="1" applyFont="1" applyFill="1" applyAlignment="1">
      <alignment vertical="top" wrapText="1"/>
    </xf>
    <xf numFmtId="0" fontId="5" fillId="0" borderId="5" xfId="2" applyNumberFormat="1" applyFont="1" applyFill="1" applyAlignment="1" applyProtection="1">
      <alignment horizontal="left" vertical="center" wrapText="1"/>
    </xf>
    <xf numFmtId="0" fontId="3" fillId="0" borderId="2" xfId="0" applyFont="1" applyFill="1" applyBorder="1" applyAlignment="1">
      <alignment vertical="center" wrapText="1"/>
    </xf>
    <xf numFmtId="49" fontId="10" fillId="0" borderId="5" xfId="4" applyFont="1" applyAlignment="1">
      <alignment horizontal="center" vertical="center" shrinkToFit="1"/>
    </xf>
    <xf numFmtId="0" fontId="3" fillId="3" borderId="2" xfId="0" applyFont="1" applyFill="1" applyBorder="1" applyAlignment="1">
      <alignment vertical="center" wrapText="1"/>
    </xf>
    <xf numFmtId="49" fontId="3" fillId="0" borderId="0" xfId="0" applyNumberFormat="1" applyFont="1" applyFill="1" applyBorder="1" applyAlignment="1">
      <alignment horizontal="center" vertical="center" wrapText="1"/>
    </xf>
    <xf numFmtId="0" fontId="5" fillId="3" borderId="2" xfId="0" applyFont="1" applyFill="1" applyBorder="1" applyAlignment="1">
      <alignment vertical="top" wrapText="1"/>
    </xf>
    <xf numFmtId="164" fontId="0" fillId="3" borderId="0" xfId="0" applyNumberFormat="1" applyFont="1" applyFill="1" applyAlignment="1">
      <alignment vertical="top" wrapText="1"/>
    </xf>
    <xf numFmtId="0" fontId="8" fillId="0" borderId="6" xfId="0" applyFont="1" applyFill="1" applyBorder="1" applyAlignment="1">
      <alignment vertical="center" wrapText="1"/>
    </xf>
    <xf numFmtId="164" fontId="3" fillId="0" borderId="2" xfId="1" applyFont="1" applyFill="1" applyBorder="1" applyAlignment="1">
      <alignment horizontal="center" vertical="center" wrapText="1"/>
    </xf>
    <xf numFmtId="49" fontId="9" fillId="0" borderId="5" xfId="4" applyAlignment="1">
      <alignment horizontal="center" vertical="center" shrinkToFit="1"/>
    </xf>
    <xf numFmtId="49" fontId="5" fillId="3" borderId="2" xfId="0" applyNumberFormat="1" applyFont="1" applyFill="1" applyBorder="1" applyAlignment="1">
      <alignment vertical="center" wrapText="1"/>
    </xf>
    <xf numFmtId="0" fontId="0" fillId="3" borderId="0" xfId="0" applyFont="1" applyFill="1" applyAlignment="1">
      <alignment vertical="center" wrapText="1"/>
    </xf>
    <xf numFmtId="0" fontId="5" fillId="0" borderId="2" xfId="0" applyFont="1" applyFill="1" applyBorder="1" applyAlignment="1">
      <alignment horizontal="left" vertical="top" wrapText="1"/>
    </xf>
    <xf numFmtId="0" fontId="5" fillId="0" borderId="5" xfId="3" applyNumberFormat="1" applyFont="1" applyProtection="1">
      <alignment vertical="top" wrapText="1"/>
    </xf>
    <xf numFmtId="49" fontId="11" fillId="3" borderId="2" xfId="0" applyNumberFormat="1" applyFont="1" applyFill="1" applyBorder="1" applyAlignment="1">
      <alignment vertical="top" wrapText="1"/>
    </xf>
    <xf numFmtId="49" fontId="4" fillId="3" borderId="2" xfId="0" applyNumberFormat="1" applyFont="1" applyFill="1" applyBorder="1" applyAlignment="1">
      <alignment horizontal="center" vertical="center" wrapText="1"/>
    </xf>
    <xf numFmtId="164" fontId="4" fillId="3" borderId="2" xfId="1" applyFont="1" applyFill="1" applyBorder="1" applyAlignment="1">
      <alignment horizontal="right" vertical="center" wrapText="1"/>
    </xf>
    <xf numFmtId="0" fontId="2" fillId="3" borderId="0" xfId="0" applyFont="1" applyFill="1" applyAlignment="1">
      <alignment vertical="top" wrapText="1"/>
    </xf>
    <xf numFmtId="0" fontId="2" fillId="0" borderId="0" xfId="0" applyFont="1" applyFill="1" applyAlignment="1">
      <alignment vertical="top" wrapText="1"/>
    </xf>
    <xf numFmtId="49" fontId="5"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12" fillId="0" borderId="0" xfId="1" applyFont="1" applyFill="1" applyBorder="1" applyAlignment="1">
      <alignment horizontal="right" vertical="center" shrinkToFit="1"/>
    </xf>
    <xf numFmtId="4" fontId="5" fillId="0" borderId="0" xfId="0" applyNumberFormat="1" applyFont="1" applyFill="1"/>
    <xf numFmtId="164" fontId="13" fillId="0" borderId="0" xfId="1" applyFont="1" applyFill="1" applyAlignment="1">
      <alignment horizontal="right" vertical="top" wrapText="1"/>
    </xf>
    <xf numFmtId="164" fontId="14" fillId="0" borderId="0" xfId="1" applyFont="1" applyFill="1" applyBorder="1" applyAlignment="1" applyProtection="1">
      <alignment horizontal="right" vertical="top" shrinkToFit="1"/>
    </xf>
    <xf numFmtId="164" fontId="13" fillId="0" borderId="0" xfId="1" applyFont="1" applyFill="1" applyBorder="1" applyAlignment="1">
      <alignment horizontal="right" vertical="top" wrapText="1"/>
    </xf>
    <xf numFmtId="164" fontId="15" fillId="0" borderId="0" xfId="1" applyFont="1" applyFill="1" applyAlignment="1">
      <alignment horizontal="right" vertical="top" wrapText="1"/>
    </xf>
    <xf numFmtId="0" fontId="16" fillId="0" borderId="0" xfId="0" applyFont="1" applyFill="1" applyAlignment="1">
      <alignment vertical="top" wrapText="1"/>
    </xf>
    <xf numFmtId="164" fontId="3" fillId="0" borderId="2" xfId="1" applyFont="1" applyFill="1" applyBorder="1" applyAlignment="1">
      <alignment horizontal="center" vertical="center" wrapText="1"/>
    </xf>
    <xf numFmtId="164" fontId="6" fillId="0" borderId="2" xfId="1"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0" fontId="3" fillId="0" borderId="1" xfId="0" applyFont="1" applyFill="1" applyBorder="1" applyAlignment="1">
      <alignment horizontal="right" vertical="center" wrapText="1"/>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6" fillId="0" borderId="3" xfId="1" applyFont="1" applyFill="1" applyBorder="1" applyAlignment="1">
      <alignment horizontal="center" vertical="center" wrapText="1"/>
    </xf>
    <xf numFmtId="164" fontId="6" fillId="0" borderId="4" xfId="1" applyFont="1" applyFill="1" applyBorder="1" applyAlignment="1">
      <alignment horizontal="center"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cellXfs>
  <cellStyles count="17">
    <cellStyle name="xl29" xfId="7"/>
    <cellStyle name="xl30" xfId="8"/>
    <cellStyle name="xl31" xfId="5"/>
    <cellStyle name="xl33 2" xfId="2"/>
    <cellStyle name="xl34 2" xfId="4"/>
    <cellStyle name="xl35" xfId="9"/>
    <cellStyle name="xl36" xfId="10"/>
    <cellStyle name="xl37 2" xfId="11"/>
    <cellStyle name="xl39" xfId="12"/>
    <cellStyle name="xl40" xfId="3"/>
    <cellStyle name="xl41" xfId="13"/>
    <cellStyle name="xl45" xfId="14"/>
    <cellStyle name="Обычный" xfId="0" builtinId="0"/>
    <cellStyle name="Обычный 2" xfId="15"/>
    <cellStyle name="Обычный 3" xfId="16"/>
    <cellStyle name="Обычный 4" xfId="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44"/>
  <sheetViews>
    <sheetView tabSelected="1" zoomScale="84" zoomScaleNormal="84" workbookViewId="0">
      <pane ySplit="9" topLeftCell="A1017" activePane="bottomLeft" state="frozen"/>
      <selection pane="bottomLeft" activeCell="K1033" sqref="K1033"/>
    </sheetView>
  </sheetViews>
  <sheetFormatPr defaultRowHeight="15" x14ac:dyDescent="0.25"/>
  <cols>
    <col min="1" max="1" width="52.5703125" style="18" customWidth="1"/>
    <col min="2" max="3" width="7" style="4" customWidth="1"/>
    <col min="4" max="4" width="6.7109375" style="4" customWidth="1"/>
    <col min="5" max="5" width="12.42578125" style="4" customWidth="1"/>
    <col min="6" max="6" width="7" style="4" customWidth="1"/>
    <col min="7" max="8" width="17.140625" style="2" hidden="1" customWidth="1"/>
    <col min="9" max="9" width="15" style="2" hidden="1" customWidth="1"/>
    <col min="10" max="10" width="15.28515625" style="2" hidden="1" customWidth="1"/>
    <col min="11" max="12" width="17.28515625" style="2" customWidth="1"/>
    <col min="13" max="13" width="9.140625" style="1"/>
    <col min="14" max="14" width="14.5703125" style="1" bestFit="1" customWidth="1"/>
    <col min="15" max="238" width="9.140625" style="1"/>
    <col min="239" max="239" width="40.140625" style="1" customWidth="1"/>
    <col min="240" max="240" width="6.5703125" style="1" customWidth="1"/>
    <col min="241" max="241" width="5.85546875" style="1" customWidth="1"/>
    <col min="242" max="242" width="7.28515625" style="1" customWidth="1"/>
    <col min="243" max="243" width="7.42578125" style="1" customWidth="1"/>
    <col min="244" max="244" width="16" style="1" bestFit="1" customWidth="1"/>
    <col min="245" max="245" width="14.85546875" style="1" customWidth="1"/>
    <col min="246" max="494" width="9.140625" style="1"/>
    <col min="495" max="495" width="40.140625" style="1" customWidth="1"/>
    <col min="496" max="496" width="6.5703125" style="1" customWidth="1"/>
    <col min="497" max="497" width="5.85546875" style="1" customWidth="1"/>
    <col min="498" max="498" width="7.28515625" style="1" customWidth="1"/>
    <col min="499" max="499" width="7.42578125" style="1" customWidth="1"/>
    <col min="500" max="500" width="16" style="1" bestFit="1" customWidth="1"/>
    <col min="501" max="501" width="14.85546875" style="1" customWidth="1"/>
    <col min="502" max="750" width="9.140625" style="1"/>
    <col min="751" max="751" width="40.140625" style="1" customWidth="1"/>
    <col min="752" max="752" width="6.5703125" style="1" customWidth="1"/>
    <col min="753" max="753" width="5.85546875" style="1" customWidth="1"/>
    <col min="754" max="754" width="7.28515625" style="1" customWidth="1"/>
    <col min="755" max="755" width="7.42578125" style="1" customWidth="1"/>
    <col min="756" max="756" width="16" style="1" bestFit="1" customWidth="1"/>
    <col min="757" max="757" width="14.85546875" style="1" customWidth="1"/>
    <col min="758" max="1006" width="9.140625" style="1"/>
    <col min="1007" max="1007" width="40.140625" style="1" customWidth="1"/>
    <col min="1008" max="1008" width="6.5703125" style="1" customWidth="1"/>
    <col min="1009" max="1009" width="5.85546875" style="1" customWidth="1"/>
    <col min="1010" max="1010" width="7.28515625" style="1" customWidth="1"/>
    <col min="1011" max="1011" width="7.42578125" style="1" customWidth="1"/>
    <col min="1012" max="1012" width="16" style="1" bestFit="1" customWidth="1"/>
    <col min="1013" max="1013" width="14.85546875" style="1" customWidth="1"/>
    <col min="1014" max="1262" width="9.140625" style="1"/>
    <col min="1263" max="1263" width="40.140625" style="1" customWidth="1"/>
    <col min="1264" max="1264" width="6.5703125" style="1" customWidth="1"/>
    <col min="1265" max="1265" width="5.85546875" style="1" customWidth="1"/>
    <col min="1266" max="1266" width="7.28515625" style="1" customWidth="1"/>
    <col min="1267" max="1267" width="7.42578125" style="1" customWidth="1"/>
    <col min="1268" max="1268" width="16" style="1" bestFit="1" customWidth="1"/>
    <col min="1269" max="1269" width="14.85546875" style="1" customWidth="1"/>
    <col min="1270" max="1518" width="9.140625" style="1"/>
    <col min="1519" max="1519" width="40.140625" style="1" customWidth="1"/>
    <col min="1520" max="1520" width="6.5703125" style="1" customWidth="1"/>
    <col min="1521" max="1521" width="5.85546875" style="1" customWidth="1"/>
    <col min="1522" max="1522" width="7.28515625" style="1" customWidth="1"/>
    <col min="1523" max="1523" width="7.42578125" style="1" customWidth="1"/>
    <col min="1524" max="1524" width="16" style="1" bestFit="1" customWidth="1"/>
    <col min="1525" max="1525" width="14.85546875" style="1" customWidth="1"/>
    <col min="1526" max="1774" width="9.140625" style="1"/>
    <col min="1775" max="1775" width="40.140625" style="1" customWidth="1"/>
    <col min="1776" max="1776" width="6.5703125" style="1" customWidth="1"/>
    <col min="1777" max="1777" width="5.85546875" style="1" customWidth="1"/>
    <col min="1778" max="1778" width="7.28515625" style="1" customWidth="1"/>
    <col min="1779" max="1779" width="7.42578125" style="1" customWidth="1"/>
    <col min="1780" max="1780" width="16" style="1" bestFit="1" customWidth="1"/>
    <col min="1781" max="1781" width="14.85546875" style="1" customWidth="1"/>
    <col min="1782" max="2030" width="9.140625" style="1"/>
    <col min="2031" max="2031" width="40.140625" style="1" customWidth="1"/>
    <col min="2032" max="2032" width="6.5703125" style="1" customWidth="1"/>
    <col min="2033" max="2033" width="5.85546875" style="1" customWidth="1"/>
    <col min="2034" max="2034" width="7.28515625" style="1" customWidth="1"/>
    <col min="2035" max="2035" width="7.42578125" style="1" customWidth="1"/>
    <col min="2036" max="2036" width="16" style="1" bestFit="1" customWidth="1"/>
    <col min="2037" max="2037" width="14.85546875" style="1" customWidth="1"/>
    <col min="2038" max="2286" width="9.140625" style="1"/>
    <col min="2287" max="2287" width="40.140625" style="1" customWidth="1"/>
    <col min="2288" max="2288" width="6.5703125" style="1" customWidth="1"/>
    <col min="2289" max="2289" width="5.85546875" style="1" customWidth="1"/>
    <col min="2290" max="2290" width="7.28515625" style="1" customWidth="1"/>
    <col min="2291" max="2291" width="7.42578125" style="1" customWidth="1"/>
    <col min="2292" max="2292" width="16" style="1" bestFit="1" customWidth="1"/>
    <col min="2293" max="2293" width="14.85546875" style="1" customWidth="1"/>
    <col min="2294" max="2542" width="9.140625" style="1"/>
    <col min="2543" max="2543" width="40.140625" style="1" customWidth="1"/>
    <col min="2544" max="2544" width="6.5703125" style="1" customWidth="1"/>
    <col min="2545" max="2545" width="5.85546875" style="1" customWidth="1"/>
    <col min="2546" max="2546" width="7.28515625" style="1" customWidth="1"/>
    <col min="2547" max="2547" width="7.42578125" style="1" customWidth="1"/>
    <col min="2548" max="2548" width="16" style="1" bestFit="1" customWidth="1"/>
    <col min="2549" max="2549" width="14.85546875" style="1" customWidth="1"/>
    <col min="2550" max="2798" width="9.140625" style="1"/>
    <col min="2799" max="2799" width="40.140625" style="1" customWidth="1"/>
    <col min="2800" max="2800" width="6.5703125" style="1" customWidth="1"/>
    <col min="2801" max="2801" width="5.85546875" style="1" customWidth="1"/>
    <col min="2802" max="2802" width="7.28515625" style="1" customWidth="1"/>
    <col min="2803" max="2803" width="7.42578125" style="1" customWidth="1"/>
    <col min="2804" max="2804" width="16" style="1" bestFit="1" customWidth="1"/>
    <col min="2805" max="2805" width="14.85546875" style="1" customWidth="1"/>
    <col min="2806" max="3054" width="9.140625" style="1"/>
    <col min="3055" max="3055" width="40.140625" style="1" customWidth="1"/>
    <col min="3056" max="3056" width="6.5703125" style="1" customWidth="1"/>
    <col min="3057" max="3057" width="5.85546875" style="1" customWidth="1"/>
    <col min="3058" max="3058" width="7.28515625" style="1" customWidth="1"/>
    <col min="3059" max="3059" width="7.42578125" style="1" customWidth="1"/>
    <col min="3060" max="3060" width="16" style="1" bestFit="1" customWidth="1"/>
    <col min="3061" max="3061" width="14.85546875" style="1" customWidth="1"/>
    <col min="3062" max="3310" width="9.140625" style="1"/>
    <col min="3311" max="3311" width="40.140625" style="1" customWidth="1"/>
    <col min="3312" max="3312" width="6.5703125" style="1" customWidth="1"/>
    <col min="3313" max="3313" width="5.85546875" style="1" customWidth="1"/>
    <col min="3314" max="3314" width="7.28515625" style="1" customWidth="1"/>
    <col min="3315" max="3315" width="7.42578125" style="1" customWidth="1"/>
    <col min="3316" max="3316" width="16" style="1" bestFit="1" customWidth="1"/>
    <col min="3317" max="3317" width="14.85546875" style="1" customWidth="1"/>
    <col min="3318" max="3566" width="9.140625" style="1"/>
    <col min="3567" max="3567" width="40.140625" style="1" customWidth="1"/>
    <col min="3568" max="3568" width="6.5703125" style="1" customWidth="1"/>
    <col min="3569" max="3569" width="5.85546875" style="1" customWidth="1"/>
    <col min="3570" max="3570" width="7.28515625" style="1" customWidth="1"/>
    <col min="3571" max="3571" width="7.42578125" style="1" customWidth="1"/>
    <col min="3572" max="3572" width="16" style="1" bestFit="1" customWidth="1"/>
    <col min="3573" max="3573" width="14.85546875" style="1" customWidth="1"/>
    <col min="3574" max="3822" width="9.140625" style="1"/>
    <col min="3823" max="3823" width="40.140625" style="1" customWidth="1"/>
    <col min="3824" max="3824" width="6.5703125" style="1" customWidth="1"/>
    <col min="3825" max="3825" width="5.85546875" style="1" customWidth="1"/>
    <col min="3826" max="3826" width="7.28515625" style="1" customWidth="1"/>
    <col min="3827" max="3827" width="7.42578125" style="1" customWidth="1"/>
    <col min="3828" max="3828" width="16" style="1" bestFit="1" customWidth="1"/>
    <col min="3829" max="3829" width="14.85546875" style="1" customWidth="1"/>
    <col min="3830" max="4078" width="9.140625" style="1"/>
    <col min="4079" max="4079" width="40.140625" style="1" customWidth="1"/>
    <col min="4080" max="4080" width="6.5703125" style="1" customWidth="1"/>
    <col min="4081" max="4081" width="5.85546875" style="1" customWidth="1"/>
    <col min="4082" max="4082" width="7.28515625" style="1" customWidth="1"/>
    <col min="4083" max="4083" width="7.42578125" style="1" customWidth="1"/>
    <col min="4084" max="4084" width="16" style="1" bestFit="1" customWidth="1"/>
    <col min="4085" max="4085" width="14.85546875" style="1" customWidth="1"/>
    <col min="4086" max="4334" width="9.140625" style="1"/>
    <col min="4335" max="4335" width="40.140625" style="1" customWidth="1"/>
    <col min="4336" max="4336" width="6.5703125" style="1" customWidth="1"/>
    <col min="4337" max="4337" width="5.85546875" style="1" customWidth="1"/>
    <col min="4338" max="4338" width="7.28515625" style="1" customWidth="1"/>
    <col min="4339" max="4339" width="7.42578125" style="1" customWidth="1"/>
    <col min="4340" max="4340" width="16" style="1" bestFit="1" customWidth="1"/>
    <col min="4341" max="4341" width="14.85546875" style="1" customWidth="1"/>
    <col min="4342" max="4590" width="9.140625" style="1"/>
    <col min="4591" max="4591" width="40.140625" style="1" customWidth="1"/>
    <col min="4592" max="4592" width="6.5703125" style="1" customWidth="1"/>
    <col min="4593" max="4593" width="5.85546875" style="1" customWidth="1"/>
    <col min="4594" max="4594" width="7.28515625" style="1" customWidth="1"/>
    <col min="4595" max="4595" width="7.42578125" style="1" customWidth="1"/>
    <col min="4596" max="4596" width="16" style="1" bestFit="1" customWidth="1"/>
    <col min="4597" max="4597" width="14.85546875" style="1" customWidth="1"/>
    <col min="4598" max="4846" width="9.140625" style="1"/>
    <col min="4847" max="4847" width="40.140625" style="1" customWidth="1"/>
    <col min="4848" max="4848" width="6.5703125" style="1" customWidth="1"/>
    <col min="4849" max="4849" width="5.85546875" style="1" customWidth="1"/>
    <col min="4850" max="4850" width="7.28515625" style="1" customWidth="1"/>
    <col min="4851" max="4851" width="7.42578125" style="1" customWidth="1"/>
    <col min="4852" max="4852" width="16" style="1" bestFit="1" customWidth="1"/>
    <col min="4853" max="4853" width="14.85546875" style="1" customWidth="1"/>
    <col min="4854" max="5102" width="9.140625" style="1"/>
    <col min="5103" max="5103" width="40.140625" style="1" customWidth="1"/>
    <col min="5104" max="5104" width="6.5703125" style="1" customWidth="1"/>
    <col min="5105" max="5105" width="5.85546875" style="1" customWidth="1"/>
    <col min="5106" max="5106" width="7.28515625" style="1" customWidth="1"/>
    <col min="5107" max="5107" width="7.42578125" style="1" customWidth="1"/>
    <col min="5108" max="5108" width="16" style="1" bestFit="1" customWidth="1"/>
    <col min="5109" max="5109" width="14.85546875" style="1" customWidth="1"/>
    <col min="5110" max="5358" width="9.140625" style="1"/>
    <col min="5359" max="5359" width="40.140625" style="1" customWidth="1"/>
    <col min="5360" max="5360" width="6.5703125" style="1" customWidth="1"/>
    <col min="5361" max="5361" width="5.85546875" style="1" customWidth="1"/>
    <col min="5362" max="5362" width="7.28515625" style="1" customWidth="1"/>
    <col min="5363" max="5363" width="7.42578125" style="1" customWidth="1"/>
    <col min="5364" max="5364" width="16" style="1" bestFit="1" customWidth="1"/>
    <col min="5365" max="5365" width="14.85546875" style="1" customWidth="1"/>
    <col min="5366" max="5614" width="9.140625" style="1"/>
    <col min="5615" max="5615" width="40.140625" style="1" customWidth="1"/>
    <col min="5616" max="5616" width="6.5703125" style="1" customWidth="1"/>
    <col min="5617" max="5617" width="5.85546875" style="1" customWidth="1"/>
    <col min="5618" max="5618" width="7.28515625" style="1" customWidth="1"/>
    <col min="5619" max="5619" width="7.42578125" style="1" customWidth="1"/>
    <col min="5620" max="5620" width="16" style="1" bestFit="1" customWidth="1"/>
    <col min="5621" max="5621" width="14.85546875" style="1" customWidth="1"/>
    <col min="5622" max="5870" width="9.140625" style="1"/>
    <col min="5871" max="5871" width="40.140625" style="1" customWidth="1"/>
    <col min="5872" max="5872" width="6.5703125" style="1" customWidth="1"/>
    <col min="5873" max="5873" width="5.85546875" style="1" customWidth="1"/>
    <col min="5874" max="5874" width="7.28515625" style="1" customWidth="1"/>
    <col min="5875" max="5875" width="7.42578125" style="1" customWidth="1"/>
    <col min="5876" max="5876" width="16" style="1" bestFit="1" customWidth="1"/>
    <col min="5877" max="5877" width="14.85546875" style="1" customWidth="1"/>
    <col min="5878" max="6126" width="9.140625" style="1"/>
    <col min="6127" max="6127" width="40.140625" style="1" customWidth="1"/>
    <col min="6128" max="6128" width="6.5703125" style="1" customWidth="1"/>
    <col min="6129" max="6129" width="5.85546875" style="1" customWidth="1"/>
    <col min="6130" max="6130" width="7.28515625" style="1" customWidth="1"/>
    <col min="6131" max="6131" width="7.42578125" style="1" customWidth="1"/>
    <col min="6132" max="6132" width="16" style="1" bestFit="1" customWidth="1"/>
    <col min="6133" max="6133" width="14.85546875" style="1" customWidth="1"/>
    <col min="6134" max="6382" width="9.140625" style="1"/>
    <col min="6383" max="6383" width="40.140625" style="1" customWidth="1"/>
    <col min="6384" max="6384" width="6.5703125" style="1" customWidth="1"/>
    <col min="6385" max="6385" width="5.85546875" style="1" customWidth="1"/>
    <col min="6386" max="6386" width="7.28515625" style="1" customWidth="1"/>
    <col min="6387" max="6387" width="7.42578125" style="1" customWidth="1"/>
    <col min="6388" max="6388" width="16" style="1" bestFit="1" customWidth="1"/>
    <col min="6389" max="6389" width="14.85546875" style="1" customWidth="1"/>
    <col min="6390" max="6638" width="9.140625" style="1"/>
    <col min="6639" max="6639" width="40.140625" style="1" customWidth="1"/>
    <col min="6640" max="6640" width="6.5703125" style="1" customWidth="1"/>
    <col min="6641" max="6641" width="5.85546875" style="1" customWidth="1"/>
    <col min="6642" max="6642" width="7.28515625" style="1" customWidth="1"/>
    <col min="6643" max="6643" width="7.42578125" style="1" customWidth="1"/>
    <col min="6644" max="6644" width="16" style="1" bestFit="1" customWidth="1"/>
    <col min="6645" max="6645" width="14.85546875" style="1" customWidth="1"/>
    <col min="6646" max="6894" width="9.140625" style="1"/>
    <col min="6895" max="6895" width="40.140625" style="1" customWidth="1"/>
    <col min="6896" max="6896" width="6.5703125" style="1" customWidth="1"/>
    <col min="6897" max="6897" width="5.85546875" style="1" customWidth="1"/>
    <col min="6898" max="6898" width="7.28515625" style="1" customWidth="1"/>
    <col min="6899" max="6899" width="7.42578125" style="1" customWidth="1"/>
    <col min="6900" max="6900" width="16" style="1" bestFit="1" customWidth="1"/>
    <col min="6901" max="6901" width="14.85546875" style="1" customWidth="1"/>
    <col min="6902" max="7150" width="9.140625" style="1"/>
    <col min="7151" max="7151" width="40.140625" style="1" customWidth="1"/>
    <col min="7152" max="7152" width="6.5703125" style="1" customWidth="1"/>
    <col min="7153" max="7153" width="5.85546875" style="1" customWidth="1"/>
    <col min="7154" max="7154" width="7.28515625" style="1" customWidth="1"/>
    <col min="7155" max="7155" width="7.42578125" style="1" customWidth="1"/>
    <col min="7156" max="7156" width="16" style="1" bestFit="1" customWidth="1"/>
    <col min="7157" max="7157" width="14.85546875" style="1" customWidth="1"/>
    <col min="7158" max="7406" width="9.140625" style="1"/>
    <col min="7407" max="7407" width="40.140625" style="1" customWidth="1"/>
    <col min="7408" max="7408" width="6.5703125" style="1" customWidth="1"/>
    <col min="7409" max="7409" width="5.85546875" style="1" customWidth="1"/>
    <col min="7410" max="7410" width="7.28515625" style="1" customWidth="1"/>
    <col min="7411" max="7411" width="7.42578125" style="1" customWidth="1"/>
    <col min="7412" max="7412" width="16" style="1" bestFit="1" customWidth="1"/>
    <col min="7413" max="7413" width="14.85546875" style="1" customWidth="1"/>
    <col min="7414" max="7662" width="9.140625" style="1"/>
    <col min="7663" max="7663" width="40.140625" style="1" customWidth="1"/>
    <col min="7664" max="7664" width="6.5703125" style="1" customWidth="1"/>
    <col min="7665" max="7665" width="5.85546875" style="1" customWidth="1"/>
    <col min="7666" max="7666" width="7.28515625" style="1" customWidth="1"/>
    <col min="7667" max="7667" width="7.42578125" style="1" customWidth="1"/>
    <col min="7668" max="7668" width="16" style="1" bestFit="1" customWidth="1"/>
    <col min="7669" max="7669" width="14.85546875" style="1" customWidth="1"/>
    <col min="7670" max="7918" width="9.140625" style="1"/>
    <col min="7919" max="7919" width="40.140625" style="1" customWidth="1"/>
    <col min="7920" max="7920" width="6.5703125" style="1" customWidth="1"/>
    <col min="7921" max="7921" width="5.85546875" style="1" customWidth="1"/>
    <col min="7922" max="7922" width="7.28515625" style="1" customWidth="1"/>
    <col min="7923" max="7923" width="7.42578125" style="1" customWidth="1"/>
    <col min="7924" max="7924" width="16" style="1" bestFit="1" customWidth="1"/>
    <col min="7925" max="7925" width="14.85546875" style="1" customWidth="1"/>
    <col min="7926" max="8174" width="9.140625" style="1"/>
    <col min="8175" max="8175" width="40.140625" style="1" customWidth="1"/>
    <col min="8176" max="8176" width="6.5703125" style="1" customWidth="1"/>
    <col min="8177" max="8177" width="5.85546875" style="1" customWidth="1"/>
    <col min="8178" max="8178" width="7.28515625" style="1" customWidth="1"/>
    <col min="8179" max="8179" width="7.42578125" style="1" customWidth="1"/>
    <col min="8180" max="8180" width="16" style="1" bestFit="1" customWidth="1"/>
    <col min="8181" max="8181" width="14.85546875" style="1" customWidth="1"/>
    <col min="8182" max="8430" width="9.140625" style="1"/>
    <col min="8431" max="8431" width="40.140625" style="1" customWidth="1"/>
    <col min="8432" max="8432" width="6.5703125" style="1" customWidth="1"/>
    <col min="8433" max="8433" width="5.85546875" style="1" customWidth="1"/>
    <col min="8434" max="8434" width="7.28515625" style="1" customWidth="1"/>
    <col min="8435" max="8435" width="7.42578125" style="1" customWidth="1"/>
    <col min="8436" max="8436" width="16" style="1" bestFit="1" customWidth="1"/>
    <col min="8437" max="8437" width="14.85546875" style="1" customWidth="1"/>
    <col min="8438" max="8686" width="9.140625" style="1"/>
    <col min="8687" max="8687" width="40.140625" style="1" customWidth="1"/>
    <col min="8688" max="8688" width="6.5703125" style="1" customWidth="1"/>
    <col min="8689" max="8689" width="5.85546875" style="1" customWidth="1"/>
    <col min="8690" max="8690" width="7.28515625" style="1" customWidth="1"/>
    <col min="8691" max="8691" width="7.42578125" style="1" customWidth="1"/>
    <col min="8692" max="8692" width="16" style="1" bestFit="1" customWidth="1"/>
    <col min="8693" max="8693" width="14.85546875" style="1" customWidth="1"/>
    <col min="8694" max="8942" width="9.140625" style="1"/>
    <col min="8943" max="8943" width="40.140625" style="1" customWidth="1"/>
    <col min="8944" max="8944" width="6.5703125" style="1" customWidth="1"/>
    <col min="8945" max="8945" width="5.85546875" style="1" customWidth="1"/>
    <col min="8946" max="8946" width="7.28515625" style="1" customWidth="1"/>
    <col min="8947" max="8947" width="7.42578125" style="1" customWidth="1"/>
    <col min="8948" max="8948" width="16" style="1" bestFit="1" customWidth="1"/>
    <col min="8949" max="8949" width="14.85546875" style="1" customWidth="1"/>
    <col min="8950" max="9198" width="9.140625" style="1"/>
    <col min="9199" max="9199" width="40.140625" style="1" customWidth="1"/>
    <col min="9200" max="9200" width="6.5703125" style="1" customWidth="1"/>
    <col min="9201" max="9201" width="5.85546875" style="1" customWidth="1"/>
    <col min="9202" max="9202" width="7.28515625" style="1" customWidth="1"/>
    <col min="9203" max="9203" width="7.42578125" style="1" customWidth="1"/>
    <col min="9204" max="9204" width="16" style="1" bestFit="1" customWidth="1"/>
    <col min="9205" max="9205" width="14.85546875" style="1" customWidth="1"/>
    <col min="9206" max="9454" width="9.140625" style="1"/>
    <col min="9455" max="9455" width="40.140625" style="1" customWidth="1"/>
    <col min="9456" max="9456" width="6.5703125" style="1" customWidth="1"/>
    <col min="9457" max="9457" width="5.85546875" style="1" customWidth="1"/>
    <col min="9458" max="9458" width="7.28515625" style="1" customWidth="1"/>
    <col min="9459" max="9459" width="7.42578125" style="1" customWidth="1"/>
    <col min="9460" max="9460" width="16" style="1" bestFit="1" customWidth="1"/>
    <col min="9461" max="9461" width="14.85546875" style="1" customWidth="1"/>
    <col min="9462" max="9710" width="9.140625" style="1"/>
    <col min="9711" max="9711" width="40.140625" style="1" customWidth="1"/>
    <col min="9712" max="9712" width="6.5703125" style="1" customWidth="1"/>
    <col min="9713" max="9713" width="5.85546875" style="1" customWidth="1"/>
    <col min="9714" max="9714" width="7.28515625" style="1" customWidth="1"/>
    <col min="9715" max="9715" width="7.42578125" style="1" customWidth="1"/>
    <col min="9716" max="9716" width="16" style="1" bestFit="1" customWidth="1"/>
    <col min="9717" max="9717" width="14.85546875" style="1" customWidth="1"/>
    <col min="9718" max="9966" width="9.140625" style="1"/>
    <col min="9967" max="9967" width="40.140625" style="1" customWidth="1"/>
    <col min="9968" max="9968" width="6.5703125" style="1" customWidth="1"/>
    <col min="9969" max="9969" width="5.85546875" style="1" customWidth="1"/>
    <col min="9970" max="9970" width="7.28515625" style="1" customWidth="1"/>
    <col min="9971" max="9971" width="7.42578125" style="1" customWidth="1"/>
    <col min="9972" max="9972" width="16" style="1" bestFit="1" customWidth="1"/>
    <col min="9973" max="9973" width="14.85546875" style="1" customWidth="1"/>
    <col min="9974" max="10222" width="9.140625" style="1"/>
    <col min="10223" max="10223" width="40.140625" style="1" customWidth="1"/>
    <col min="10224" max="10224" width="6.5703125" style="1" customWidth="1"/>
    <col min="10225" max="10225" width="5.85546875" style="1" customWidth="1"/>
    <col min="10226" max="10226" width="7.28515625" style="1" customWidth="1"/>
    <col min="10227" max="10227" width="7.42578125" style="1" customWidth="1"/>
    <col min="10228" max="10228" width="16" style="1" bestFit="1" customWidth="1"/>
    <col min="10229" max="10229" width="14.85546875" style="1" customWidth="1"/>
    <col min="10230" max="10478" width="9.140625" style="1"/>
    <col min="10479" max="10479" width="40.140625" style="1" customWidth="1"/>
    <col min="10480" max="10480" width="6.5703125" style="1" customWidth="1"/>
    <col min="10481" max="10481" width="5.85546875" style="1" customWidth="1"/>
    <col min="10482" max="10482" width="7.28515625" style="1" customWidth="1"/>
    <col min="10483" max="10483" width="7.42578125" style="1" customWidth="1"/>
    <col min="10484" max="10484" width="16" style="1" bestFit="1" customWidth="1"/>
    <col min="10485" max="10485" width="14.85546875" style="1" customWidth="1"/>
    <col min="10486" max="10734" width="9.140625" style="1"/>
    <col min="10735" max="10735" width="40.140625" style="1" customWidth="1"/>
    <col min="10736" max="10736" width="6.5703125" style="1" customWidth="1"/>
    <col min="10737" max="10737" width="5.85546875" style="1" customWidth="1"/>
    <col min="10738" max="10738" width="7.28515625" style="1" customWidth="1"/>
    <col min="10739" max="10739" width="7.42578125" style="1" customWidth="1"/>
    <col min="10740" max="10740" width="16" style="1" bestFit="1" customWidth="1"/>
    <col min="10741" max="10741" width="14.85546875" style="1" customWidth="1"/>
    <col min="10742" max="10990" width="9.140625" style="1"/>
    <col min="10991" max="10991" width="40.140625" style="1" customWidth="1"/>
    <col min="10992" max="10992" width="6.5703125" style="1" customWidth="1"/>
    <col min="10993" max="10993" width="5.85546875" style="1" customWidth="1"/>
    <col min="10994" max="10994" width="7.28515625" style="1" customWidth="1"/>
    <col min="10995" max="10995" width="7.42578125" style="1" customWidth="1"/>
    <col min="10996" max="10996" width="16" style="1" bestFit="1" customWidth="1"/>
    <col min="10997" max="10997" width="14.85546875" style="1" customWidth="1"/>
    <col min="10998" max="11246" width="9.140625" style="1"/>
    <col min="11247" max="11247" width="40.140625" style="1" customWidth="1"/>
    <col min="11248" max="11248" width="6.5703125" style="1" customWidth="1"/>
    <col min="11249" max="11249" width="5.85546875" style="1" customWidth="1"/>
    <col min="11250" max="11250" width="7.28515625" style="1" customWidth="1"/>
    <col min="11251" max="11251" width="7.42578125" style="1" customWidth="1"/>
    <col min="11252" max="11252" width="16" style="1" bestFit="1" customWidth="1"/>
    <col min="11253" max="11253" width="14.85546875" style="1" customWidth="1"/>
    <col min="11254" max="11502" width="9.140625" style="1"/>
    <col min="11503" max="11503" width="40.140625" style="1" customWidth="1"/>
    <col min="11504" max="11504" width="6.5703125" style="1" customWidth="1"/>
    <col min="11505" max="11505" width="5.85546875" style="1" customWidth="1"/>
    <col min="11506" max="11506" width="7.28515625" style="1" customWidth="1"/>
    <col min="11507" max="11507" width="7.42578125" style="1" customWidth="1"/>
    <col min="11508" max="11508" width="16" style="1" bestFit="1" customWidth="1"/>
    <col min="11509" max="11509" width="14.85546875" style="1" customWidth="1"/>
    <col min="11510" max="11758" width="9.140625" style="1"/>
    <col min="11759" max="11759" width="40.140625" style="1" customWidth="1"/>
    <col min="11760" max="11760" width="6.5703125" style="1" customWidth="1"/>
    <col min="11761" max="11761" width="5.85546875" style="1" customWidth="1"/>
    <col min="11762" max="11762" width="7.28515625" style="1" customWidth="1"/>
    <col min="11763" max="11763" width="7.42578125" style="1" customWidth="1"/>
    <col min="11764" max="11764" width="16" style="1" bestFit="1" customWidth="1"/>
    <col min="11765" max="11765" width="14.85546875" style="1" customWidth="1"/>
    <col min="11766" max="12014" width="9.140625" style="1"/>
    <col min="12015" max="12015" width="40.140625" style="1" customWidth="1"/>
    <col min="12016" max="12016" width="6.5703125" style="1" customWidth="1"/>
    <col min="12017" max="12017" width="5.85546875" style="1" customWidth="1"/>
    <col min="12018" max="12018" width="7.28515625" style="1" customWidth="1"/>
    <col min="12019" max="12019" width="7.42578125" style="1" customWidth="1"/>
    <col min="12020" max="12020" width="16" style="1" bestFit="1" customWidth="1"/>
    <col min="12021" max="12021" width="14.85546875" style="1" customWidth="1"/>
    <col min="12022" max="12270" width="9.140625" style="1"/>
    <col min="12271" max="12271" width="40.140625" style="1" customWidth="1"/>
    <col min="12272" max="12272" width="6.5703125" style="1" customWidth="1"/>
    <col min="12273" max="12273" width="5.85546875" style="1" customWidth="1"/>
    <col min="12274" max="12274" width="7.28515625" style="1" customWidth="1"/>
    <col min="12275" max="12275" width="7.42578125" style="1" customWidth="1"/>
    <col min="12276" max="12276" width="16" style="1" bestFit="1" customWidth="1"/>
    <col min="12277" max="12277" width="14.85546875" style="1" customWidth="1"/>
    <col min="12278" max="12526" width="9.140625" style="1"/>
    <col min="12527" max="12527" width="40.140625" style="1" customWidth="1"/>
    <col min="12528" max="12528" width="6.5703125" style="1" customWidth="1"/>
    <col min="12529" max="12529" width="5.85546875" style="1" customWidth="1"/>
    <col min="12530" max="12530" width="7.28515625" style="1" customWidth="1"/>
    <col min="12531" max="12531" width="7.42578125" style="1" customWidth="1"/>
    <col min="12532" max="12532" width="16" style="1" bestFit="1" customWidth="1"/>
    <col min="12533" max="12533" width="14.85546875" style="1" customWidth="1"/>
    <col min="12534" max="12782" width="9.140625" style="1"/>
    <col min="12783" max="12783" width="40.140625" style="1" customWidth="1"/>
    <col min="12784" max="12784" width="6.5703125" style="1" customWidth="1"/>
    <col min="12785" max="12785" width="5.85546875" style="1" customWidth="1"/>
    <col min="12786" max="12786" width="7.28515625" style="1" customWidth="1"/>
    <col min="12787" max="12787" width="7.42578125" style="1" customWidth="1"/>
    <col min="12788" max="12788" width="16" style="1" bestFit="1" customWidth="1"/>
    <col min="12789" max="12789" width="14.85546875" style="1" customWidth="1"/>
    <col min="12790" max="13038" width="9.140625" style="1"/>
    <col min="13039" max="13039" width="40.140625" style="1" customWidth="1"/>
    <col min="13040" max="13040" width="6.5703125" style="1" customWidth="1"/>
    <col min="13041" max="13041" width="5.85546875" style="1" customWidth="1"/>
    <col min="13042" max="13042" width="7.28515625" style="1" customWidth="1"/>
    <col min="13043" max="13043" width="7.42578125" style="1" customWidth="1"/>
    <col min="13044" max="13044" width="16" style="1" bestFit="1" customWidth="1"/>
    <col min="13045" max="13045" width="14.85546875" style="1" customWidth="1"/>
    <col min="13046" max="13294" width="9.140625" style="1"/>
    <col min="13295" max="13295" width="40.140625" style="1" customWidth="1"/>
    <col min="13296" max="13296" width="6.5703125" style="1" customWidth="1"/>
    <col min="13297" max="13297" width="5.85546875" style="1" customWidth="1"/>
    <col min="13298" max="13298" width="7.28515625" style="1" customWidth="1"/>
    <col min="13299" max="13299" width="7.42578125" style="1" customWidth="1"/>
    <col min="13300" max="13300" width="16" style="1" bestFit="1" customWidth="1"/>
    <col min="13301" max="13301" width="14.85546875" style="1" customWidth="1"/>
    <col min="13302" max="13550" width="9.140625" style="1"/>
    <col min="13551" max="13551" width="40.140625" style="1" customWidth="1"/>
    <col min="13552" max="13552" width="6.5703125" style="1" customWidth="1"/>
    <col min="13553" max="13553" width="5.85546875" style="1" customWidth="1"/>
    <col min="13554" max="13554" width="7.28515625" style="1" customWidth="1"/>
    <col min="13555" max="13555" width="7.42578125" style="1" customWidth="1"/>
    <col min="13556" max="13556" width="16" style="1" bestFit="1" customWidth="1"/>
    <col min="13557" max="13557" width="14.85546875" style="1" customWidth="1"/>
    <col min="13558" max="13806" width="9.140625" style="1"/>
    <col min="13807" max="13807" width="40.140625" style="1" customWidth="1"/>
    <col min="13808" max="13808" width="6.5703125" style="1" customWidth="1"/>
    <col min="13809" max="13809" width="5.85546875" style="1" customWidth="1"/>
    <col min="13810" max="13810" width="7.28515625" style="1" customWidth="1"/>
    <col min="13811" max="13811" width="7.42578125" style="1" customWidth="1"/>
    <col min="13812" max="13812" width="16" style="1" bestFit="1" customWidth="1"/>
    <col min="13813" max="13813" width="14.85546875" style="1" customWidth="1"/>
    <col min="13814" max="14062" width="9.140625" style="1"/>
    <col min="14063" max="14063" width="40.140625" style="1" customWidth="1"/>
    <col min="14064" max="14064" width="6.5703125" style="1" customWidth="1"/>
    <col min="14065" max="14065" width="5.85546875" style="1" customWidth="1"/>
    <col min="14066" max="14066" width="7.28515625" style="1" customWidth="1"/>
    <col min="14067" max="14067" width="7.42578125" style="1" customWidth="1"/>
    <col min="14068" max="14068" width="16" style="1" bestFit="1" customWidth="1"/>
    <col min="14069" max="14069" width="14.85546875" style="1" customWidth="1"/>
    <col min="14070" max="14318" width="9.140625" style="1"/>
    <col min="14319" max="14319" width="40.140625" style="1" customWidth="1"/>
    <col min="14320" max="14320" width="6.5703125" style="1" customWidth="1"/>
    <col min="14321" max="14321" width="5.85546875" style="1" customWidth="1"/>
    <col min="14322" max="14322" width="7.28515625" style="1" customWidth="1"/>
    <col min="14323" max="14323" width="7.42578125" style="1" customWidth="1"/>
    <col min="14324" max="14324" width="16" style="1" bestFit="1" customWidth="1"/>
    <col min="14325" max="14325" width="14.85546875" style="1" customWidth="1"/>
    <col min="14326" max="14574" width="9.140625" style="1"/>
    <col min="14575" max="14575" width="40.140625" style="1" customWidth="1"/>
    <col min="14576" max="14576" width="6.5703125" style="1" customWidth="1"/>
    <col min="14577" max="14577" width="5.85546875" style="1" customWidth="1"/>
    <col min="14578" max="14578" width="7.28515625" style="1" customWidth="1"/>
    <col min="14579" max="14579" width="7.42578125" style="1" customWidth="1"/>
    <col min="14580" max="14580" width="16" style="1" bestFit="1" customWidth="1"/>
    <col min="14581" max="14581" width="14.85546875" style="1" customWidth="1"/>
    <col min="14582" max="14830" width="9.140625" style="1"/>
    <col min="14831" max="14831" width="40.140625" style="1" customWidth="1"/>
    <col min="14832" max="14832" width="6.5703125" style="1" customWidth="1"/>
    <col min="14833" max="14833" width="5.85546875" style="1" customWidth="1"/>
    <col min="14834" max="14834" width="7.28515625" style="1" customWidth="1"/>
    <col min="14835" max="14835" width="7.42578125" style="1" customWidth="1"/>
    <col min="14836" max="14836" width="16" style="1" bestFit="1" customWidth="1"/>
    <col min="14837" max="14837" width="14.85546875" style="1" customWidth="1"/>
    <col min="14838" max="15086" width="9.140625" style="1"/>
    <col min="15087" max="15087" width="40.140625" style="1" customWidth="1"/>
    <col min="15088" max="15088" width="6.5703125" style="1" customWidth="1"/>
    <col min="15089" max="15089" width="5.85546875" style="1" customWidth="1"/>
    <col min="15090" max="15090" width="7.28515625" style="1" customWidth="1"/>
    <col min="15091" max="15091" width="7.42578125" style="1" customWidth="1"/>
    <col min="15092" max="15092" width="16" style="1" bestFit="1" customWidth="1"/>
    <col min="15093" max="15093" width="14.85546875" style="1" customWidth="1"/>
    <col min="15094" max="15342" width="9.140625" style="1"/>
    <col min="15343" max="15343" width="40.140625" style="1" customWidth="1"/>
    <col min="15344" max="15344" width="6.5703125" style="1" customWidth="1"/>
    <col min="15345" max="15345" width="5.85546875" style="1" customWidth="1"/>
    <col min="15346" max="15346" width="7.28515625" style="1" customWidth="1"/>
    <col min="15347" max="15347" width="7.42578125" style="1" customWidth="1"/>
    <col min="15348" max="15348" width="16" style="1" bestFit="1" customWidth="1"/>
    <col min="15349" max="15349" width="14.85546875" style="1" customWidth="1"/>
    <col min="15350" max="15598" width="9.140625" style="1"/>
    <col min="15599" max="15599" width="40.140625" style="1" customWidth="1"/>
    <col min="15600" max="15600" width="6.5703125" style="1" customWidth="1"/>
    <col min="15601" max="15601" width="5.85546875" style="1" customWidth="1"/>
    <col min="15602" max="15602" width="7.28515625" style="1" customWidth="1"/>
    <col min="15603" max="15603" width="7.42578125" style="1" customWidth="1"/>
    <col min="15604" max="15604" width="16" style="1" bestFit="1" customWidth="1"/>
    <col min="15605" max="15605" width="14.85546875" style="1" customWidth="1"/>
    <col min="15606" max="15854" width="9.140625" style="1"/>
    <col min="15855" max="15855" width="40.140625" style="1" customWidth="1"/>
    <col min="15856" max="15856" width="6.5703125" style="1" customWidth="1"/>
    <col min="15857" max="15857" width="5.85546875" style="1" customWidth="1"/>
    <col min="15858" max="15858" width="7.28515625" style="1" customWidth="1"/>
    <col min="15859" max="15859" width="7.42578125" style="1" customWidth="1"/>
    <col min="15860" max="15860" width="16" style="1" bestFit="1" customWidth="1"/>
    <col min="15861" max="15861" width="14.85546875" style="1" customWidth="1"/>
    <col min="15862" max="16110" width="9.140625" style="1"/>
    <col min="16111" max="16111" width="40.140625" style="1" customWidth="1"/>
    <col min="16112" max="16112" width="6.5703125" style="1" customWidth="1"/>
    <col min="16113" max="16113" width="5.85546875" style="1" customWidth="1"/>
    <col min="16114" max="16114" width="7.28515625" style="1" customWidth="1"/>
    <col min="16115" max="16115" width="7.42578125" style="1" customWidth="1"/>
    <col min="16116" max="16116" width="16" style="1" bestFit="1" customWidth="1"/>
    <col min="16117" max="16117" width="14.85546875" style="1" customWidth="1"/>
    <col min="16118" max="16384" width="9.140625" style="1"/>
  </cols>
  <sheetData>
    <row r="1" spans="1:12" x14ac:dyDescent="0.2">
      <c r="A1" s="69" t="s">
        <v>0</v>
      </c>
      <c r="B1" s="69"/>
      <c r="C1" s="69"/>
      <c r="D1" s="69"/>
      <c r="E1" s="69"/>
      <c r="F1" s="69"/>
      <c r="G1" s="69"/>
      <c r="H1" s="69"/>
      <c r="I1" s="69"/>
      <c r="J1" s="69"/>
      <c r="K1" s="69"/>
      <c r="L1" s="69"/>
    </row>
    <row r="2" spans="1:12" x14ac:dyDescent="0.25">
      <c r="A2" s="70" t="s">
        <v>736</v>
      </c>
      <c r="B2" s="70"/>
      <c r="C2" s="70"/>
      <c r="D2" s="70"/>
      <c r="E2" s="70"/>
      <c r="F2" s="70"/>
      <c r="G2" s="70"/>
      <c r="H2" s="70"/>
      <c r="I2" s="70"/>
      <c r="J2" s="70"/>
      <c r="K2" s="70"/>
      <c r="L2" s="70"/>
    </row>
    <row r="3" spans="1:12" ht="18" customHeight="1" x14ac:dyDescent="0.2">
      <c r="A3" s="71" t="s">
        <v>1</v>
      </c>
      <c r="B3" s="71"/>
      <c r="C3" s="71"/>
      <c r="D3" s="71"/>
      <c r="E3" s="71"/>
      <c r="F3" s="71"/>
      <c r="G3" s="71"/>
      <c r="H3" s="71"/>
      <c r="I3" s="71"/>
      <c r="J3" s="71"/>
      <c r="K3" s="71"/>
      <c r="L3" s="71"/>
    </row>
    <row r="4" spans="1:12" ht="16.5" customHeight="1" x14ac:dyDescent="0.25">
      <c r="A4" s="72" t="s">
        <v>2</v>
      </c>
      <c r="B4" s="72"/>
      <c r="C4" s="72"/>
      <c r="D4" s="72"/>
      <c r="E4" s="72"/>
      <c r="F4" s="72"/>
      <c r="G4" s="72"/>
      <c r="H4" s="72"/>
    </row>
    <row r="5" spans="1:12" ht="21" customHeight="1" x14ac:dyDescent="0.25">
      <c r="A5" s="73" t="s">
        <v>3</v>
      </c>
      <c r="B5" s="73"/>
      <c r="C5" s="73"/>
      <c r="D5" s="73"/>
      <c r="E5" s="73"/>
      <c r="F5" s="73"/>
      <c r="G5" s="73"/>
      <c r="H5" s="73"/>
      <c r="I5" s="73"/>
      <c r="J5" s="73"/>
      <c r="K5" s="73"/>
      <c r="L5" s="73"/>
    </row>
    <row r="6" spans="1:12" x14ac:dyDescent="0.25">
      <c r="A6" s="3"/>
    </row>
    <row r="7" spans="1:12" x14ac:dyDescent="0.25">
      <c r="A7" s="5" t="s">
        <v>2</v>
      </c>
      <c r="C7" s="64"/>
      <c r="D7" s="64"/>
      <c r="E7" s="64"/>
      <c r="F7" s="64"/>
      <c r="G7" s="64"/>
      <c r="H7" s="64"/>
      <c r="L7" s="6" t="s">
        <v>4</v>
      </c>
    </row>
    <row r="8" spans="1:12" ht="15" customHeight="1" x14ac:dyDescent="0.25">
      <c r="A8" s="65" t="s">
        <v>5</v>
      </c>
      <c r="B8" s="66" t="s">
        <v>6</v>
      </c>
      <c r="C8" s="66" t="s">
        <v>7</v>
      </c>
      <c r="D8" s="66" t="s">
        <v>8</v>
      </c>
      <c r="E8" s="66" t="s">
        <v>9</v>
      </c>
      <c r="F8" s="66" t="s">
        <v>10</v>
      </c>
      <c r="G8" s="61" t="s">
        <v>11</v>
      </c>
      <c r="H8" s="67" t="s">
        <v>12</v>
      </c>
      <c r="I8" s="61" t="s">
        <v>13</v>
      </c>
      <c r="J8" s="61" t="s">
        <v>13</v>
      </c>
      <c r="K8" s="61" t="s">
        <v>11</v>
      </c>
      <c r="L8" s="62" t="s">
        <v>12</v>
      </c>
    </row>
    <row r="9" spans="1:12" ht="44.25" customHeight="1" x14ac:dyDescent="0.25">
      <c r="A9" s="65" t="s">
        <v>2</v>
      </c>
      <c r="B9" s="66"/>
      <c r="C9" s="66" t="s">
        <v>2</v>
      </c>
      <c r="D9" s="66" t="s">
        <v>2</v>
      </c>
      <c r="E9" s="66" t="s">
        <v>2</v>
      </c>
      <c r="F9" s="66" t="s">
        <v>2</v>
      </c>
      <c r="G9" s="61" t="s">
        <v>2</v>
      </c>
      <c r="H9" s="68" t="s">
        <v>2</v>
      </c>
      <c r="I9" s="61"/>
      <c r="J9" s="61"/>
      <c r="K9" s="61" t="s">
        <v>2</v>
      </c>
      <c r="L9" s="62" t="s">
        <v>2</v>
      </c>
    </row>
    <row r="10" spans="1:12" x14ac:dyDescent="0.25">
      <c r="A10" s="7" t="s">
        <v>14</v>
      </c>
      <c r="B10" s="8">
        <v>701</v>
      </c>
      <c r="C10" s="8"/>
      <c r="D10" s="8"/>
      <c r="E10" s="8"/>
      <c r="F10" s="8"/>
      <c r="G10" s="9">
        <f>G11+G93+G136+G180+G214+G221+G243+G256</f>
        <v>699127771.90999997</v>
      </c>
      <c r="H10" s="9">
        <f t="shared" ref="H10:L10" si="0">H11+H93+H136+H180+H214+H221+H243+H256</f>
        <v>432456952.54000002</v>
      </c>
      <c r="I10" s="9">
        <f t="shared" si="0"/>
        <v>2224292.1</v>
      </c>
      <c r="J10" s="9">
        <f t="shared" si="0"/>
        <v>0</v>
      </c>
      <c r="K10" s="9">
        <f t="shared" si="0"/>
        <v>701352064.00999999</v>
      </c>
      <c r="L10" s="9">
        <f t="shared" si="0"/>
        <v>432456952.54000002</v>
      </c>
    </row>
    <row r="11" spans="1:12" x14ac:dyDescent="0.25">
      <c r="A11" s="10" t="s">
        <v>15</v>
      </c>
      <c r="B11" s="8">
        <v>701</v>
      </c>
      <c r="C11" s="11" t="s">
        <v>16</v>
      </c>
      <c r="D11" s="11" t="s">
        <v>2</v>
      </c>
      <c r="E11" s="11" t="s">
        <v>2</v>
      </c>
      <c r="F11" s="8" t="s">
        <v>2</v>
      </c>
      <c r="G11" s="9">
        <f>G20+G44+G12+G39</f>
        <v>106055228.38</v>
      </c>
      <c r="H11" s="9">
        <f t="shared" ref="H11:L11" si="1">H20+H44+H12+H39</f>
        <v>669414.64000000013</v>
      </c>
      <c r="I11" s="9">
        <f t="shared" si="1"/>
        <v>-773392.9</v>
      </c>
      <c r="J11" s="9">
        <f t="shared" si="1"/>
        <v>0</v>
      </c>
      <c r="K11" s="9">
        <f t="shared" si="1"/>
        <v>105281835.48</v>
      </c>
      <c r="L11" s="9">
        <f t="shared" si="1"/>
        <v>669414.64000000013</v>
      </c>
    </row>
    <row r="12" spans="1:12" ht="25.5" x14ac:dyDescent="0.25">
      <c r="A12" s="10" t="s">
        <v>17</v>
      </c>
      <c r="B12" s="8">
        <v>701</v>
      </c>
      <c r="C12" s="11" t="s">
        <v>16</v>
      </c>
      <c r="D12" s="11" t="s">
        <v>18</v>
      </c>
      <c r="E12" s="11"/>
      <c r="F12" s="8"/>
      <c r="G12" s="9">
        <f>G13</f>
        <v>2871081.9899999998</v>
      </c>
      <c r="H12" s="9">
        <f t="shared" ref="H12:L13" si="2">H13</f>
        <v>0</v>
      </c>
      <c r="I12" s="9">
        <f t="shared" si="2"/>
        <v>0</v>
      </c>
      <c r="J12" s="9">
        <f t="shared" si="2"/>
        <v>0</v>
      </c>
      <c r="K12" s="9">
        <f t="shared" si="2"/>
        <v>2871081.9899999998</v>
      </c>
      <c r="L12" s="9">
        <f t="shared" si="2"/>
        <v>0</v>
      </c>
    </row>
    <row r="13" spans="1:12" x14ac:dyDescent="0.25">
      <c r="A13" s="12" t="s">
        <v>19</v>
      </c>
      <c r="B13" s="8">
        <v>701</v>
      </c>
      <c r="C13" s="11" t="s">
        <v>16</v>
      </c>
      <c r="D13" s="11" t="s">
        <v>18</v>
      </c>
      <c r="E13" s="11" t="s">
        <v>20</v>
      </c>
      <c r="F13" s="8"/>
      <c r="G13" s="9">
        <f>G14</f>
        <v>2871081.9899999998</v>
      </c>
      <c r="H13" s="9">
        <f t="shared" si="2"/>
        <v>0</v>
      </c>
      <c r="I13" s="9">
        <f t="shared" si="2"/>
        <v>0</v>
      </c>
      <c r="J13" s="9">
        <f t="shared" si="2"/>
        <v>0</v>
      </c>
      <c r="K13" s="9">
        <f t="shared" si="2"/>
        <v>2871081.9899999998</v>
      </c>
      <c r="L13" s="9">
        <f t="shared" si="2"/>
        <v>0</v>
      </c>
    </row>
    <row r="14" spans="1:12" ht="25.5" x14ac:dyDescent="0.25">
      <c r="A14" s="12" t="s">
        <v>21</v>
      </c>
      <c r="B14" s="8">
        <v>701</v>
      </c>
      <c r="C14" s="11" t="s">
        <v>16</v>
      </c>
      <c r="D14" s="11" t="s">
        <v>18</v>
      </c>
      <c r="E14" s="11" t="s">
        <v>22</v>
      </c>
      <c r="F14" s="8"/>
      <c r="G14" s="9">
        <f>G15+G17</f>
        <v>2871081.9899999998</v>
      </c>
      <c r="H14" s="9">
        <f t="shared" ref="H14:L14" si="3">H15+H17</f>
        <v>0</v>
      </c>
      <c r="I14" s="9">
        <f t="shared" si="3"/>
        <v>0</v>
      </c>
      <c r="J14" s="9">
        <f t="shared" si="3"/>
        <v>0</v>
      </c>
      <c r="K14" s="9">
        <f t="shared" si="3"/>
        <v>2871081.9899999998</v>
      </c>
      <c r="L14" s="9">
        <f t="shared" si="3"/>
        <v>0</v>
      </c>
    </row>
    <row r="15" spans="1:12" ht="25.5" x14ac:dyDescent="0.25">
      <c r="A15" s="7" t="s">
        <v>23</v>
      </c>
      <c r="B15" s="8">
        <v>701</v>
      </c>
      <c r="C15" s="11" t="s">
        <v>16</v>
      </c>
      <c r="D15" s="11" t="s">
        <v>18</v>
      </c>
      <c r="E15" s="11" t="s">
        <v>24</v>
      </c>
      <c r="F15" s="8"/>
      <c r="G15" s="9">
        <f t="shared" ref="G15:L15" si="4">G16</f>
        <v>2471081.9899999998</v>
      </c>
      <c r="H15" s="9">
        <f t="shared" si="4"/>
        <v>0</v>
      </c>
      <c r="I15" s="9">
        <f t="shared" si="4"/>
        <v>0</v>
      </c>
      <c r="J15" s="9">
        <f t="shared" si="4"/>
        <v>0</v>
      </c>
      <c r="K15" s="9">
        <f t="shared" si="4"/>
        <v>2471081.9899999998</v>
      </c>
      <c r="L15" s="9">
        <f t="shared" si="4"/>
        <v>0</v>
      </c>
    </row>
    <row r="16" spans="1:12" ht="51" x14ac:dyDescent="0.25">
      <c r="A16" s="7" t="s">
        <v>25</v>
      </c>
      <c r="B16" s="8">
        <v>701</v>
      </c>
      <c r="C16" s="11" t="s">
        <v>16</v>
      </c>
      <c r="D16" s="11" t="s">
        <v>18</v>
      </c>
      <c r="E16" s="11" t="s">
        <v>24</v>
      </c>
      <c r="F16" s="8">
        <v>100</v>
      </c>
      <c r="G16" s="9">
        <f>2446615.23+24466.76</f>
        <v>2471081.9899999998</v>
      </c>
      <c r="H16" s="9"/>
      <c r="I16" s="9"/>
      <c r="J16" s="9"/>
      <c r="K16" s="9">
        <f>G16+I16</f>
        <v>2471081.9899999998</v>
      </c>
      <c r="L16" s="9">
        <f>H16+J16</f>
        <v>0</v>
      </c>
    </row>
    <row r="17" spans="1:14" ht="25.5" x14ac:dyDescent="0.25">
      <c r="A17" s="13" t="s">
        <v>26</v>
      </c>
      <c r="B17" s="8">
        <v>701</v>
      </c>
      <c r="C17" s="11" t="s">
        <v>16</v>
      </c>
      <c r="D17" s="11" t="s">
        <v>18</v>
      </c>
      <c r="E17" s="11" t="s">
        <v>27</v>
      </c>
      <c r="F17" s="8"/>
      <c r="G17" s="9">
        <f t="shared" ref="G17:L17" si="5">SUM(G18:G19)</f>
        <v>400000</v>
      </c>
      <c r="H17" s="9">
        <f t="shared" si="5"/>
        <v>0</v>
      </c>
      <c r="I17" s="9">
        <f t="shared" si="5"/>
        <v>0</v>
      </c>
      <c r="J17" s="9">
        <f t="shared" si="5"/>
        <v>0</v>
      </c>
      <c r="K17" s="9">
        <f t="shared" si="5"/>
        <v>400000</v>
      </c>
      <c r="L17" s="9">
        <f t="shared" si="5"/>
        <v>0</v>
      </c>
    </row>
    <row r="18" spans="1:14" ht="51" x14ac:dyDescent="0.25">
      <c r="A18" s="7" t="s">
        <v>25</v>
      </c>
      <c r="B18" s="8">
        <v>701</v>
      </c>
      <c r="C18" s="11" t="s">
        <v>16</v>
      </c>
      <c r="D18" s="11" t="s">
        <v>18</v>
      </c>
      <c r="E18" s="11" t="s">
        <v>27</v>
      </c>
      <c r="F18" s="8">
        <v>100</v>
      </c>
      <c r="G18" s="9">
        <v>270000</v>
      </c>
      <c r="H18" s="9"/>
      <c r="I18" s="9"/>
      <c r="J18" s="9"/>
      <c r="K18" s="9">
        <f>G18+I18</f>
        <v>270000</v>
      </c>
      <c r="L18" s="9">
        <f>H18+J18</f>
        <v>0</v>
      </c>
    </row>
    <row r="19" spans="1:14" ht="25.5" x14ac:dyDescent="0.25">
      <c r="A19" s="7" t="s">
        <v>28</v>
      </c>
      <c r="B19" s="8">
        <v>701</v>
      </c>
      <c r="C19" s="11" t="s">
        <v>16</v>
      </c>
      <c r="D19" s="11" t="s">
        <v>18</v>
      </c>
      <c r="E19" s="11" t="s">
        <v>27</v>
      </c>
      <c r="F19" s="8">
        <v>200</v>
      </c>
      <c r="G19" s="9">
        <v>130000</v>
      </c>
      <c r="H19" s="9"/>
      <c r="I19" s="9"/>
      <c r="J19" s="9"/>
      <c r="K19" s="9">
        <f>G19+I19</f>
        <v>130000</v>
      </c>
      <c r="L19" s="9">
        <f>H19+J19</f>
        <v>0</v>
      </c>
    </row>
    <row r="20" spans="1:14" ht="38.25" x14ac:dyDescent="0.25">
      <c r="A20" s="7" t="s">
        <v>30</v>
      </c>
      <c r="B20" s="8">
        <v>701</v>
      </c>
      <c r="C20" s="11" t="s">
        <v>16</v>
      </c>
      <c r="D20" s="11" t="s">
        <v>31</v>
      </c>
      <c r="E20" s="11"/>
      <c r="F20" s="8"/>
      <c r="G20" s="9">
        <f>G33+G21</f>
        <v>46419287.350000009</v>
      </c>
      <c r="H20" s="9">
        <f>H33+H21</f>
        <v>0</v>
      </c>
      <c r="I20" s="9">
        <f>I33+I21</f>
        <v>-773392.9</v>
      </c>
      <c r="J20" s="9">
        <f>J33+J21</f>
        <v>0</v>
      </c>
      <c r="K20" s="9">
        <f>K33+K21</f>
        <v>45645894.45000001</v>
      </c>
      <c r="L20" s="9">
        <f>L33+L21</f>
        <v>0</v>
      </c>
    </row>
    <row r="21" spans="1:14" ht="25.5" x14ac:dyDescent="0.25">
      <c r="A21" s="7" t="s">
        <v>32</v>
      </c>
      <c r="B21" s="8">
        <v>701</v>
      </c>
      <c r="C21" s="11" t="s">
        <v>16</v>
      </c>
      <c r="D21" s="11" t="s">
        <v>31</v>
      </c>
      <c r="E21" s="11" t="s">
        <v>33</v>
      </c>
      <c r="F21" s="8"/>
      <c r="G21" s="9">
        <f t="shared" ref="G21:L21" si="6">G22</f>
        <v>1503358.8900000001</v>
      </c>
      <c r="H21" s="9">
        <f t="shared" si="6"/>
        <v>0</v>
      </c>
      <c r="I21" s="9">
        <f t="shared" si="6"/>
        <v>0</v>
      </c>
      <c r="J21" s="9">
        <f t="shared" si="6"/>
        <v>0</v>
      </c>
      <c r="K21" s="9">
        <f t="shared" si="6"/>
        <v>1503358.8900000001</v>
      </c>
      <c r="L21" s="9">
        <f t="shared" si="6"/>
        <v>0</v>
      </c>
    </row>
    <row r="22" spans="1:14" ht="25.5" x14ac:dyDescent="0.25">
      <c r="A22" s="7" t="s">
        <v>34</v>
      </c>
      <c r="B22" s="8">
        <v>701</v>
      </c>
      <c r="C22" s="11" t="s">
        <v>16</v>
      </c>
      <c r="D22" s="11" t="s">
        <v>31</v>
      </c>
      <c r="E22" s="11" t="s">
        <v>35</v>
      </c>
      <c r="F22" s="8"/>
      <c r="G22" s="9">
        <f>G23+G27+G30</f>
        <v>1503358.8900000001</v>
      </c>
      <c r="H22" s="9">
        <f>H23+H27+H30</f>
        <v>0</v>
      </c>
      <c r="I22" s="9">
        <f>I23+I27+I30</f>
        <v>0</v>
      </c>
      <c r="J22" s="9">
        <f>J23+J27+J30</f>
        <v>0</v>
      </c>
      <c r="K22" s="9">
        <f>K23+K27+K30</f>
        <v>1503358.8900000001</v>
      </c>
      <c r="L22" s="9">
        <f>L23+L27+L30</f>
        <v>0</v>
      </c>
    </row>
    <row r="23" spans="1:14" ht="38.25" x14ac:dyDescent="0.25">
      <c r="A23" s="7" t="s">
        <v>36</v>
      </c>
      <c r="B23" s="8">
        <v>701</v>
      </c>
      <c r="C23" s="11" t="s">
        <v>16</v>
      </c>
      <c r="D23" s="11" t="s">
        <v>31</v>
      </c>
      <c r="E23" s="11" t="s">
        <v>37</v>
      </c>
      <c r="F23" s="8"/>
      <c r="G23" s="9">
        <f t="shared" ref="G23:L23" si="7">+G24</f>
        <v>370000</v>
      </c>
      <c r="H23" s="9">
        <f t="shared" si="7"/>
        <v>0</v>
      </c>
      <c r="I23" s="9">
        <f t="shared" si="7"/>
        <v>0</v>
      </c>
      <c r="J23" s="9">
        <f t="shared" si="7"/>
        <v>0</v>
      </c>
      <c r="K23" s="9">
        <f t="shared" si="7"/>
        <v>370000</v>
      </c>
      <c r="L23" s="9">
        <f t="shared" si="7"/>
        <v>0</v>
      </c>
    </row>
    <row r="24" spans="1:14" x14ac:dyDescent="0.25">
      <c r="A24" s="7" t="s">
        <v>38</v>
      </c>
      <c r="B24" s="8">
        <v>701</v>
      </c>
      <c r="C24" s="11" t="s">
        <v>16</v>
      </c>
      <c r="D24" s="11" t="s">
        <v>31</v>
      </c>
      <c r="E24" s="11" t="s">
        <v>39</v>
      </c>
      <c r="F24" s="8"/>
      <c r="G24" s="9">
        <f t="shared" ref="G24:L24" si="8">SUM(G25:G26)</f>
        <v>370000</v>
      </c>
      <c r="H24" s="9">
        <f t="shared" si="8"/>
        <v>0</v>
      </c>
      <c r="I24" s="9">
        <f t="shared" si="8"/>
        <v>0</v>
      </c>
      <c r="J24" s="9">
        <f t="shared" si="8"/>
        <v>0</v>
      </c>
      <c r="K24" s="9">
        <f t="shared" si="8"/>
        <v>370000</v>
      </c>
      <c r="L24" s="9">
        <f t="shared" si="8"/>
        <v>0</v>
      </c>
    </row>
    <row r="25" spans="1:14" ht="51" x14ac:dyDescent="0.25">
      <c r="A25" s="7" t="s">
        <v>25</v>
      </c>
      <c r="B25" s="8">
        <v>701</v>
      </c>
      <c r="C25" s="11" t="s">
        <v>16</v>
      </c>
      <c r="D25" s="11" t="s">
        <v>31</v>
      </c>
      <c r="E25" s="11" t="s">
        <v>39</v>
      </c>
      <c r="F25" s="8">
        <v>100</v>
      </c>
      <c r="G25" s="9">
        <v>245000</v>
      </c>
      <c r="H25" s="9"/>
      <c r="I25" s="9"/>
      <c r="J25" s="9"/>
      <c r="K25" s="9">
        <f t="shared" ref="K25:L32" si="9">G25+I25</f>
        <v>245000</v>
      </c>
      <c r="L25" s="9">
        <f t="shared" si="9"/>
        <v>0</v>
      </c>
      <c r="N25" s="14"/>
    </row>
    <row r="26" spans="1:14" ht="25.5" x14ac:dyDescent="0.25">
      <c r="A26" s="7" t="s">
        <v>28</v>
      </c>
      <c r="B26" s="8">
        <v>701</v>
      </c>
      <c r="C26" s="11" t="s">
        <v>16</v>
      </c>
      <c r="D26" s="11" t="s">
        <v>31</v>
      </c>
      <c r="E26" s="11" t="s">
        <v>39</v>
      </c>
      <c r="F26" s="8">
        <v>200</v>
      </c>
      <c r="G26" s="9">
        <v>125000</v>
      </c>
      <c r="H26" s="9"/>
      <c r="I26" s="9">
        <v>0</v>
      </c>
      <c r="J26" s="9"/>
      <c r="K26" s="9">
        <f t="shared" si="9"/>
        <v>125000</v>
      </c>
      <c r="L26" s="9">
        <f t="shared" si="9"/>
        <v>0</v>
      </c>
    </row>
    <row r="27" spans="1:14" ht="25.5" x14ac:dyDescent="0.25">
      <c r="A27" s="7" t="s">
        <v>40</v>
      </c>
      <c r="B27" s="8">
        <v>701</v>
      </c>
      <c r="C27" s="11" t="s">
        <v>16</v>
      </c>
      <c r="D27" s="11" t="s">
        <v>31</v>
      </c>
      <c r="E27" s="11" t="s">
        <v>41</v>
      </c>
      <c r="F27" s="8"/>
      <c r="G27" s="9">
        <f t="shared" ref="G27:L27" si="10">G28</f>
        <v>150000</v>
      </c>
      <c r="H27" s="9">
        <f t="shared" si="10"/>
        <v>0</v>
      </c>
      <c r="I27" s="9">
        <f t="shared" si="10"/>
        <v>0</v>
      </c>
      <c r="J27" s="9">
        <f t="shared" si="10"/>
        <v>0</v>
      </c>
      <c r="K27" s="9">
        <f t="shared" si="10"/>
        <v>150000</v>
      </c>
      <c r="L27" s="9">
        <f t="shared" si="10"/>
        <v>0</v>
      </c>
    </row>
    <row r="28" spans="1:14" x14ac:dyDescent="0.25">
      <c r="A28" s="7" t="s">
        <v>38</v>
      </c>
      <c r="B28" s="8">
        <v>701</v>
      </c>
      <c r="C28" s="11" t="s">
        <v>16</v>
      </c>
      <c r="D28" s="11" t="s">
        <v>31</v>
      </c>
      <c r="E28" s="11" t="s">
        <v>42</v>
      </c>
      <c r="F28" s="8"/>
      <c r="G28" s="9">
        <f>SUM(G29:G29)</f>
        <v>150000</v>
      </c>
      <c r="H28" s="9">
        <f>SUM(H29:H29)</f>
        <v>0</v>
      </c>
      <c r="I28" s="9">
        <f>SUM(I29:I29)</f>
        <v>0</v>
      </c>
      <c r="J28" s="9">
        <f>SUM(J29:J29)</f>
        <v>0</v>
      </c>
      <c r="K28" s="9">
        <f>SUM(K29:K29)</f>
        <v>150000</v>
      </c>
      <c r="L28" s="9">
        <f>SUM(L29:L29)</f>
        <v>0</v>
      </c>
    </row>
    <row r="29" spans="1:14" ht="51" x14ac:dyDescent="0.25">
      <c r="A29" s="7" t="s">
        <v>25</v>
      </c>
      <c r="B29" s="8">
        <v>701</v>
      </c>
      <c r="C29" s="11" t="s">
        <v>16</v>
      </c>
      <c r="D29" s="11" t="s">
        <v>31</v>
      </c>
      <c r="E29" s="11" t="s">
        <v>42</v>
      </c>
      <c r="F29" s="8">
        <v>100</v>
      </c>
      <c r="G29" s="9">
        <v>150000</v>
      </c>
      <c r="H29" s="9"/>
      <c r="I29" s="9"/>
      <c r="J29" s="9"/>
      <c r="K29" s="9">
        <f t="shared" si="9"/>
        <v>150000</v>
      </c>
      <c r="L29" s="9">
        <f t="shared" si="9"/>
        <v>0</v>
      </c>
    </row>
    <row r="30" spans="1:14" ht="51" x14ac:dyDescent="0.25">
      <c r="A30" s="7" t="s">
        <v>43</v>
      </c>
      <c r="B30" s="8">
        <v>701</v>
      </c>
      <c r="C30" s="11" t="s">
        <v>16</v>
      </c>
      <c r="D30" s="11" t="s">
        <v>31</v>
      </c>
      <c r="E30" s="11" t="s">
        <v>44</v>
      </c>
      <c r="F30" s="8"/>
      <c r="G30" s="9">
        <f>G31</f>
        <v>983358.89</v>
      </c>
      <c r="H30" s="9">
        <f t="shared" ref="H30:L31" si="11">H31</f>
        <v>0</v>
      </c>
      <c r="I30" s="9">
        <f t="shared" si="11"/>
        <v>0</v>
      </c>
      <c r="J30" s="9">
        <f t="shared" si="11"/>
        <v>0</v>
      </c>
      <c r="K30" s="9">
        <f t="shared" si="11"/>
        <v>983358.89</v>
      </c>
      <c r="L30" s="9">
        <f t="shared" si="11"/>
        <v>0</v>
      </c>
    </row>
    <row r="31" spans="1:14" ht="51" x14ac:dyDescent="0.25">
      <c r="A31" s="7" t="s">
        <v>29</v>
      </c>
      <c r="B31" s="8">
        <v>701</v>
      </c>
      <c r="C31" s="11" t="s">
        <v>16</v>
      </c>
      <c r="D31" s="11" t="s">
        <v>31</v>
      </c>
      <c r="E31" s="11" t="s">
        <v>45</v>
      </c>
      <c r="F31" s="8"/>
      <c r="G31" s="9">
        <f>G32</f>
        <v>983358.89</v>
      </c>
      <c r="H31" s="9">
        <f t="shared" si="11"/>
        <v>0</v>
      </c>
      <c r="I31" s="9">
        <f t="shared" si="11"/>
        <v>0</v>
      </c>
      <c r="J31" s="9">
        <f t="shared" si="11"/>
        <v>0</v>
      </c>
      <c r="K31" s="9">
        <f t="shared" si="11"/>
        <v>983358.89</v>
      </c>
      <c r="L31" s="9">
        <f t="shared" si="11"/>
        <v>0</v>
      </c>
    </row>
    <row r="32" spans="1:14" ht="51" x14ac:dyDescent="0.25">
      <c r="A32" s="7" t="s">
        <v>25</v>
      </c>
      <c r="B32" s="8">
        <v>701</v>
      </c>
      <c r="C32" s="11" t="s">
        <v>16</v>
      </c>
      <c r="D32" s="11" t="s">
        <v>31</v>
      </c>
      <c r="E32" s="11" t="s">
        <v>45</v>
      </c>
      <c r="F32" s="8">
        <v>100</v>
      </c>
      <c r="G32" s="9">
        <v>983358.89</v>
      </c>
      <c r="H32" s="9"/>
      <c r="I32" s="9"/>
      <c r="J32" s="9"/>
      <c r="K32" s="9">
        <f t="shared" si="9"/>
        <v>983358.89</v>
      </c>
      <c r="L32" s="9">
        <f t="shared" si="9"/>
        <v>0</v>
      </c>
    </row>
    <row r="33" spans="1:12" x14ac:dyDescent="0.25">
      <c r="A33" s="12" t="s">
        <v>19</v>
      </c>
      <c r="B33" s="8">
        <v>701</v>
      </c>
      <c r="C33" s="11" t="s">
        <v>16</v>
      </c>
      <c r="D33" s="11" t="s">
        <v>31</v>
      </c>
      <c r="E33" s="11" t="s">
        <v>20</v>
      </c>
      <c r="F33" s="8"/>
      <c r="G33" s="9">
        <f t="shared" ref="G33:L33" si="12">G34</f>
        <v>44915928.460000008</v>
      </c>
      <c r="H33" s="9">
        <f t="shared" si="12"/>
        <v>0</v>
      </c>
      <c r="I33" s="9">
        <f t="shared" si="12"/>
        <v>-773392.9</v>
      </c>
      <c r="J33" s="9">
        <f t="shared" si="12"/>
        <v>0</v>
      </c>
      <c r="K33" s="9">
        <f t="shared" si="12"/>
        <v>44142535.56000001</v>
      </c>
      <c r="L33" s="9">
        <f t="shared" si="12"/>
        <v>0</v>
      </c>
    </row>
    <row r="34" spans="1:12" ht="25.5" x14ac:dyDescent="0.25">
      <c r="A34" s="12" t="s">
        <v>21</v>
      </c>
      <c r="B34" s="8">
        <v>701</v>
      </c>
      <c r="C34" s="11" t="s">
        <v>16</v>
      </c>
      <c r="D34" s="11" t="s">
        <v>31</v>
      </c>
      <c r="E34" s="11" t="s">
        <v>22</v>
      </c>
      <c r="F34" s="8"/>
      <c r="G34" s="9">
        <f>G35+G37</f>
        <v>44915928.460000008</v>
      </c>
      <c r="H34" s="9">
        <f t="shared" ref="H34:L34" si="13">H35+H37</f>
        <v>0</v>
      </c>
      <c r="I34" s="9">
        <f t="shared" si="13"/>
        <v>-773392.9</v>
      </c>
      <c r="J34" s="9">
        <f t="shared" si="13"/>
        <v>0</v>
      </c>
      <c r="K34" s="9">
        <f t="shared" si="13"/>
        <v>44142535.56000001</v>
      </c>
      <c r="L34" s="9">
        <f t="shared" si="13"/>
        <v>0</v>
      </c>
    </row>
    <row r="35" spans="1:12" ht="25.5" x14ac:dyDescent="0.25">
      <c r="A35" s="7" t="s">
        <v>46</v>
      </c>
      <c r="B35" s="8">
        <v>701</v>
      </c>
      <c r="C35" s="11" t="s">
        <v>16</v>
      </c>
      <c r="D35" s="11" t="s">
        <v>31</v>
      </c>
      <c r="E35" s="11" t="s">
        <v>47</v>
      </c>
      <c r="F35" s="8"/>
      <c r="G35" s="9">
        <f>SUM(G36:G36)</f>
        <v>44278543.620000005</v>
      </c>
      <c r="H35" s="9">
        <f>SUM(H36:H36)</f>
        <v>0</v>
      </c>
      <c r="I35" s="9">
        <f>SUM(I36:I36)</f>
        <v>-773392.9</v>
      </c>
      <c r="J35" s="9">
        <f>SUM(J36:J36)</f>
        <v>0</v>
      </c>
      <c r="K35" s="9">
        <f>SUM(K36:K36)</f>
        <v>43505150.720000006</v>
      </c>
      <c r="L35" s="9">
        <f>SUM(L36:L36)</f>
        <v>0</v>
      </c>
    </row>
    <row r="36" spans="1:12" ht="51" x14ac:dyDescent="0.25">
      <c r="A36" s="7" t="s">
        <v>25</v>
      </c>
      <c r="B36" s="8">
        <v>701</v>
      </c>
      <c r="C36" s="11" t="s">
        <v>16</v>
      </c>
      <c r="D36" s="11" t="s">
        <v>31</v>
      </c>
      <c r="E36" s="11" t="s">
        <v>47</v>
      </c>
      <c r="F36" s="8">
        <v>100</v>
      </c>
      <c r="G36" s="9">
        <f>43660142.2+438401.42+180000</f>
        <v>44278543.620000005</v>
      </c>
      <c r="H36" s="9"/>
      <c r="I36" s="9">
        <v>-773392.9</v>
      </c>
      <c r="J36" s="9"/>
      <c r="K36" s="9">
        <f>G36+I36</f>
        <v>43505150.720000006</v>
      </c>
      <c r="L36" s="9">
        <f>H36+J36</f>
        <v>0</v>
      </c>
    </row>
    <row r="37" spans="1:12" ht="89.25" x14ac:dyDescent="0.25">
      <c r="A37" s="7" t="s">
        <v>49</v>
      </c>
      <c r="B37" s="8">
        <v>701</v>
      </c>
      <c r="C37" s="11" t="s">
        <v>16</v>
      </c>
      <c r="D37" s="11" t="s">
        <v>31</v>
      </c>
      <c r="E37" s="11" t="s">
        <v>50</v>
      </c>
      <c r="F37" s="8"/>
      <c r="G37" s="9">
        <f>SUM(G38:G38)</f>
        <v>637384.84</v>
      </c>
      <c r="H37" s="9">
        <f>SUM(H38:H38)</f>
        <v>0</v>
      </c>
      <c r="I37" s="9">
        <f>SUM(I38:I38)</f>
        <v>0</v>
      </c>
      <c r="J37" s="9">
        <f>SUM(J38:J38)</f>
        <v>0</v>
      </c>
      <c r="K37" s="9">
        <f>SUM(K38:K38)</f>
        <v>637384.84</v>
      </c>
      <c r="L37" s="9">
        <f>SUM(L38:L38)</f>
        <v>0</v>
      </c>
    </row>
    <row r="38" spans="1:12" x14ac:dyDescent="0.25">
      <c r="A38" s="7" t="s">
        <v>48</v>
      </c>
      <c r="B38" s="8">
        <v>701</v>
      </c>
      <c r="C38" s="11" t="s">
        <v>16</v>
      </c>
      <c r="D38" s="11" t="s">
        <v>31</v>
      </c>
      <c r="E38" s="11" t="s">
        <v>50</v>
      </c>
      <c r="F38" s="8">
        <v>300</v>
      </c>
      <c r="G38" s="9">
        <v>637384.84</v>
      </c>
      <c r="H38" s="9"/>
      <c r="I38" s="9"/>
      <c r="J38" s="9"/>
      <c r="K38" s="9">
        <f>G38+I38</f>
        <v>637384.84</v>
      </c>
      <c r="L38" s="9">
        <f>H38+J38</f>
        <v>0</v>
      </c>
    </row>
    <row r="39" spans="1:12" ht="18.75" customHeight="1" x14ac:dyDescent="0.25">
      <c r="A39" s="7" t="s">
        <v>51</v>
      </c>
      <c r="B39" s="8">
        <v>701</v>
      </c>
      <c r="C39" s="11" t="s">
        <v>16</v>
      </c>
      <c r="D39" s="11" t="s">
        <v>52</v>
      </c>
      <c r="E39" s="11"/>
      <c r="F39" s="8"/>
      <c r="G39" s="9">
        <f>G40</f>
        <v>12080.64</v>
      </c>
      <c r="H39" s="9">
        <f t="shared" ref="H39:L42" si="14">H40</f>
        <v>12080.64</v>
      </c>
      <c r="I39" s="9">
        <f t="shared" si="14"/>
        <v>0</v>
      </c>
      <c r="J39" s="9">
        <f t="shared" si="14"/>
        <v>0</v>
      </c>
      <c r="K39" s="9">
        <f t="shared" si="14"/>
        <v>12080.64</v>
      </c>
      <c r="L39" s="9">
        <f t="shared" si="14"/>
        <v>12080.64</v>
      </c>
    </row>
    <row r="40" spans="1:12" x14ac:dyDescent="0.25">
      <c r="A40" s="12" t="s">
        <v>19</v>
      </c>
      <c r="B40" s="8">
        <v>701</v>
      </c>
      <c r="C40" s="11" t="s">
        <v>16</v>
      </c>
      <c r="D40" s="11" t="s">
        <v>52</v>
      </c>
      <c r="E40" s="11" t="s">
        <v>20</v>
      </c>
      <c r="F40" s="8"/>
      <c r="G40" s="9">
        <f>G41</f>
        <v>12080.64</v>
      </c>
      <c r="H40" s="9">
        <f t="shared" si="14"/>
        <v>12080.64</v>
      </c>
      <c r="I40" s="9">
        <f t="shared" si="14"/>
        <v>0</v>
      </c>
      <c r="J40" s="9">
        <f t="shared" si="14"/>
        <v>0</v>
      </c>
      <c r="K40" s="9">
        <f t="shared" si="14"/>
        <v>12080.64</v>
      </c>
      <c r="L40" s="9">
        <f t="shared" si="14"/>
        <v>12080.64</v>
      </c>
    </row>
    <row r="41" spans="1:12" ht="25.5" x14ac:dyDescent="0.25">
      <c r="A41" s="12" t="s">
        <v>21</v>
      </c>
      <c r="B41" s="8">
        <v>701</v>
      </c>
      <c r="C41" s="11" t="s">
        <v>16</v>
      </c>
      <c r="D41" s="11" t="s">
        <v>52</v>
      </c>
      <c r="E41" s="11" t="s">
        <v>22</v>
      </c>
      <c r="F41" s="8"/>
      <c r="G41" s="9">
        <f>G42</f>
        <v>12080.64</v>
      </c>
      <c r="H41" s="9">
        <f t="shared" si="14"/>
        <v>12080.64</v>
      </c>
      <c r="I41" s="9">
        <f t="shared" si="14"/>
        <v>0</v>
      </c>
      <c r="J41" s="9">
        <f t="shared" si="14"/>
        <v>0</v>
      </c>
      <c r="K41" s="9">
        <f t="shared" si="14"/>
        <v>12080.64</v>
      </c>
      <c r="L41" s="9">
        <f t="shared" si="14"/>
        <v>12080.64</v>
      </c>
    </row>
    <row r="42" spans="1:12" ht="38.25" x14ac:dyDescent="0.25">
      <c r="A42" s="7" t="s">
        <v>53</v>
      </c>
      <c r="B42" s="8">
        <v>701</v>
      </c>
      <c r="C42" s="11" t="s">
        <v>16</v>
      </c>
      <c r="D42" s="11" t="s">
        <v>52</v>
      </c>
      <c r="E42" s="11" t="s">
        <v>54</v>
      </c>
      <c r="F42" s="8"/>
      <c r="G42" s="9">
        <f>G43</f>
        <v>12080.64</v>
      </c>
      <c r="H42" s="9">
        <f t="shared" si="14"/>
        <v>12080.64</v>
      </c>
      <c r="I42" s="9">
        <f t="shared" si="14"/>
        <v>0</v>
      </c>
      <c r="J42" s="9">
        <f t="shared" si="14"/>
        <v>0</v>
      </c>
      <c r="K42" s="9">
        <f t="shared" si="14"/>
        <v>12080.64</v>
      </c>
      <c r="L42" s="9">
        <f t="shared" si="14"/>
        <v>12080.64</v>
      </c>
    </row>
    <row r="43" spans="1:12" ht="25.5" x14ac:dyDescent="0.25">
      <c r="A43" s="7" t="s">
        <v>28</v>
      </c>
      <c r="B43" s="8">
        <v>701</v>
      </c>
      <c r="C43" s="11" t="s">
        <v>16</v>
      </c>
      <c r="D43" s="11" t="s">
        <v>52</v>
      </c>
      <c r="E43" s="11" t="s">
        <v>54</v>
      </c>
      <c r="F43" s="8">
        <v>200</v>
      </c>
      <c r="G43" s="9">
        <v>12080.64</v>
      </c>
      <c r="H43" s="9">
        <v>12080.64</v>
      </c>
      <c r="I43" s="9"/>
      <c r="J43" s="9"/>
      <c r="K43" s="9">
        <f>G43+I43</f>
        <v>12080.64</v>
      </c>
      <c r="L43" s="9">
        <f>H43+J43</f>
        <v>12080.64</v>
      </c>
    </row>
    <row r="44" spans="1:12" x14ac:dyDescent="0.25">
      <c r="A44" s="7" t="s">
        <v>57</v>
      </c>
      <c r="B44" s="8">
        <v>701</v>
      </c>
      <c r="C44" s="11" t="s">
        <v>16</v>
      </c>
      <c r="D44" s="11" t="s">
        <v>58</v>
      </c>
      <c r="E44" s="11"/>
      <c r="F44" s="8"/>
      <c r="G44" s="9">
        <f>G45+G67</f>
        <v>56752778.399999999</v>
      </c>
      <c r="H44" s="9">
        <f t="shared" ref="H44:L44" si="15">H45+H67</f>
        <v>657334.00000000012</v>
      </c>
      <c r="I44" s="9">
        <f t="shared" si="15"/>
        <v>0</v>
      </c>
      <c r="J44" s="9">
        <f t="shared" si="15"/>
        <v>0</v>
      </c>
      <c r="K44" s="9">
        <f t="shared" si="15"/>
        <v>56752778.399999999</v>
      </c>
      <c r="L44" s="9">
        <f t="shared" si="15"/>
        <v>657334.00000000012</v>
      </c>
    </row>
    <row r="45" spans="1:12" ht="25.5" x14ac:dyDescent="0.25">
      <c r="A45" s="7" t="s">
        <v>32</v>
      </c>
      <c r="B45" s="8">
        <v>701</v>
      </c>
      <c r="C45" s="11" t="s">
        <v>16</v>
      </c>
      <c r="D45" s="11" t="s">
        <v>58</v>
      </c>
      <c r="E45" s="11" t="s">
        <v>33</v>
      </c>
      <c r="F45" s="8"/>
      <c r="G45" s="9">
        <f>G46+G59+G63</f>
        <v>3787700</v>
      </c>
      <c r="H45" s="9">
        <f>H46+H59+H63</f>
        <v>0</v>
      </c>
      <c r="I45" s="9">
        <f>I46+I59+I63</f>
        <v>0</v>
      </c>
      <c r="J45" s="9">
        <f>J46+J59+J63</f>
        <v>0</v>
      </c>
      <c r="K45" s="9">
        <f>K46+K59+K63</f>
        <v>3787700</v>
      </c>
      <c r="L45" s="9">
        <f>L46+L59+L63</f>
        <v>0</v>
      </c>
    </row>
    <row r="46" spans="1:12" ht="38.25" x14ac:dyDescent="0.25">
      <c r="A46" s="7" t="s">
        <v>68</v>
      </c>
      <c r="B46" s="8">
        <v>701</v>
      </c>
      <c r="C46" s="11" t="s">
        <v>16</v>
      </c>
      <c r="D46" s="11" t="s">
        <v>58</v>
      </c>
      <c r="E46" s="11" t="s">
        <v>69</v>
      </c>
      <c r="F46" s="8"/>
      <c r="G46" s="9">
        <f t="shared" ref="G46:L46" si="16">G47+G50+G53+G56</f>
        <v>2390600</v>
      </c>
      <c r="H46" s="9">
        <f t="shared" si="16"/>
        <v>0</v>
      </c>
      <c r="I46" s="9">
        <f t="shared" si="16"/>
        <v>0</v>
      </c>
      <c r="J46" s="9">
        <f t="shared" si="16"/>
        <v>0</v>
      </c>
      <c r="K46" s="9">
        <f t="shared" si="16"/>
        <v>2390600</v>
      </c>
      <c r="L46" s="9">
        <f t="shared" si="16"/>
        <v>0</v>
      </c>
    </row>
    <row r="47" spans="1:12" ht="63.75" x14ac:dyDescent="0.25">
      <c r="A47" s="7" t="s">
        <v>70</v>
      </c>
      <c r="B47" s="8">
        <v>701</v>
      </c>
      <c r="C47" s="11" t="s">
        <v>16</v>
      </c>
      <c r="D47" s="11" t="s">
        <v>58</v>
      </c>
      <c r="E47" s="11" t="s">
        <v>71</v>
      </c>
      <c r="F47" s="8"/>
      <c r="G47" s="9">
        <f t="shared" ref="G47:L48" si="17">G48</f>
        <v>700000</v>
      </c>
      <c r="H47" s="9">
        <f t="shared" si="17"/>
        <v>0</v>
      </c>
      <c r="I47" s="9">
        <f t="shared" si="17"/>
        <v>0</v>
      </c>
      <c r="J47" s="9">
        <f t="shared" si="17"/>
        <v>0</v>
      </c>
      <c r="K47" s="9">
        <f t="shared" si="17"/>
        <v>700000</v>
      </c>
      <c r="L47" s="9">
        <f t="shared" si="17"/>
        <v>0</v>
      </c>
    </row>
    <row r="48" spans="1:12" ht="38.25" x14ac:dyDescent="0.25">
      <c r="A48" s="13" t="s">
        <v>72</v>
      </c>
      <c r="B48" s="8">
        <v>701</v>
      </c>
      <c r="C48" s="11" t="s">
        <v>16</v>
      </c>
      <c r="D48" s="11" t="s">
        <v>58</v>
      </c>
      <c r="E48" s="11" t="s">
        <v>73</v>
      </c>
      <c r="F48" s="8"/>
      <c r="G48" s="9">
        <f t="shared" si="17"/>
        <v>700000</v>
      </c>
      <c r="H48" s="9">
        <f t="shared" si="17"/>
        <v>0</v>
      </c>
      <c r="I48" s="9">
        <f t="shared" si="17"/>
        <v>0</v>
      </c>
      <c r="J48" s="9">
        <f t="shared" si="17"/>
        <v>0</v>
      </c>
      <c r="K48" s="9">
        <f t="shared" si="17"/>
        <v>700000</v>
      </c>
      <c r="L48" s="9">
        <f t="shared" si="17"/>
        <v>0</v>
      </c>
    </row>
    <row r="49" spans="1:12" ht="25.5" x14ac:dyDescent="0.25">
      <c r="A49" s="7" t="s">
        <v>28</v>
      </c>
      <c r="B49" s="8">
        <v>701</v>
      </c>
      <c r="C49" s="11" t="s">
        <v>16</v>
      </c>
      <c r="D49" s="11" t="s">
        <v>58</v>
      </c>
      <c r="E49" s="11" t="s">
        <v>73</v>
      </c>
      <c r="F49" s="8">
        <v>200</v>
      </c>
      <c r="G49" s="9">
        <f>990000+40000-330000</f>
        <v>700000</v>
      </c>
      <c r="H49" s="9"/>
      <c r="I49" s="9"/>
      <c r="J49" s="9"/>
      <c r="K49" s="9">
        <f>G49+I49</f>
        <v>700000</v>
      </c>
      <c r="L49" s="9">
        <f>H49+J49</f>
        <v>0</v>
      </c>
    </row>
    <row r="50" spans="1:12" ht="38.25" x14ac:dyDescent="0.25">
      <c r="A50" s="7" t="s">
        <v>74</v>
      </c>
      <c r="B50" s="8">
        <v>701</v>
      </c>
      <c r="C50" s="11" t="s">
        <v>16</v>
      </c>
      <c r="D50" s="11" t="s">
        <v>58</v>
      </c>
      <c r="E50" s="11" t="s">
        <v>75</v>
      </c>
      <c r="F50" s="8"/>
      <c r="G50" s="9">
        <f>G51</f>
        <v>206500</v>
      </c>
      <c r="H50" s="9">
        <f t="shared" ref="H50:L51" si="18">H51</f>
        <v>0</v>
      </c>
      <c r="I50" s="9">
        <f t="shared" si="18"/>
        <v>0</v>
      </c>
      <c r="J50" s="9">
        <f t="shared" si="18"/>
        <v>0</v>
      </c>
      <c r="K50" s="9">
        <f t="shared" si="18"/>
        <v>206500</v>
      </c>
      <c r="L50" s="9">
        <f t="shared" si="18"/>
        <v>0</v>
      </c>
    </row>
    <row r="51" spans="1:12" ht="38.25" x14ac:dyDescent="0.25">
      <c r="A51" s="13" t="s">
        <v>72</v>
      </c>
      <c r="B51" s="8">
        <v>701</v>
      </c>
      <c r="C51" s="11" t="s">
        <v>16</v>
      </c>
      <c r="D51" s="11" t="s">
        <v>58</v>
      </c>
      <c r="E51" s="11" t="s">
        <v>76</v>
      </c>
      <c r="F51" s="8"/>
      <c r="G51" s="9">
        <f>G52</f>
        <v>206500</v>
      </c>
      <c r="H51" s="9">
        <f t="shared" si="18"/>
        <v>0</v>
      </c>
      <c r="I51" s="9">
        <f t="shared" si="18"/>
        <v>0</v>
      </c>
      <c r="J51" s="9">
        <f t="shared" si="18"/>
        <v>0</v>
      </c>
      <c r="K51" s="9">
        <f t="shared" si="18"/>
        <v>206500</v>
      </c>
      <c r="L51" s="9">
        <f t="shared" si="18"/>
        <v>0</v>
      </c>
    </row>
    <row r="52" spans="1:12" ht="25.5" x14ac:dyDescent="0.25">
      <c r="A52" s="7" t="s">
        <v>28</v>
      </c>
      <c r="B52" s="8">
        <v>701</v>
      </c>
      <c r="C52" s="11" t="s">
        <v>16</v>
      </c>
      <c r="D52" s="11" t="s">
        <v>58</v>
      </c>
      <c r="E52" s="11" t="s">
        <v>76</v>
      </c>
      <c r="F52" s="8">
        <v>200</v>
      </c>
      <c r="G52" s="9">
        <v>206500</v>
      </c>
      <c r="H52" s="9"/>
      <c r="I52" s="9"/>
      <c r="J52" s="9"/>
      <c r="K52" s="9">
        <f>G52+I52</f>
        <v>206500</v>
      </c>
      <c r="L52" s="9">
        <f>H52+J52</f>
        <v>0</v>
      </c>
    </row>
    <row r="53" spans="1:12" ht="38.25" x14ac:dyDescent="0.25">
      <c r="A53" s="7" t="s">
        <v>77</v>
      </c>
      <c r="B53" s="8">
        <v>701</v>
      </c>
      <c r="C53" s="11" t="s">
        <v>16</v>
      </c>
      <c r="D53" s="11" t="s">
        <v>58</v>
      </c>
      <c r="E53" s="11" t="s">
        <v>78</v>
      </c>
      <c r="F53" s="8"/>
      <c r="G53" s="9">
        <f>G54</f>
        <v>130000</v>
      </c>
      <c r="H53" s="9">
        <f t="shared" ref="H53:L54" si="19">H54</f>
        <v>0</v>
      </c>
      <c r="I53" s="9">
        <f t="shared" si="19"/>
        <v>0</v>
      </c>
      <c r="J53" s="9">
        <f t="shared" si="19"/>
        <v>0</v>
      </c>
      <c r="K53" s="9">
        <f t="shared" si="19"/>
        <v>130000</v>
      </c>
      <c r="L53" s="9">
        <f t="shared" si="19"/>
        <v>0</v>
      </c>
    </row>
    <row r="54" spans="1:12" ht="38.25" x14ac:dyDescent="0.25">
      <c r="A54" s="13" t="s">
        <v>72</v>
      </c>
      <c r="B54" s="8">
        <v>701</v>
      </c>
      <c r="C54" s="11" t="s">
        <v>16</v>
      </c>
      <c r="D54" s="11" t="s">
        <v>58</v>
      </c>
      <c r="E54" s="11" t="s">
        <v>79</v>
      </c>
      <c r="F54" s="8"/>
      <c r="G54" s="9">
        <f>G55</f>
        <v>130000</v>
      </c>
      <c r="H54" s="9">
        <f t="shared" si="19"/>
        <v>0</v>
      </c>
      <c r="I54" s="9">
        <f t="shared" si="19"/>
        <v>0</v>
      </c>
      <c r="J54" s="9">
        <f t="shared" si="19"/>
        <v>0</v>
      </c>
      <c r="K54" s="9">
        <f t="shared" si="19"/>
        <v>130000</v>
      </c>
      <c r="L54" s="9">
        <f t="shared" si="19"/>
        <v>0</v>
      </c>
    </row>
    <row r="55" spans="1:12" ht="25.5" x14ac:dyDescent="0.25">
      <c r="A55" s="7" t="s">
        <v>28</v>
      </c>
      <c r="B55" s="8">
        <v>701</v>
      </c>
      <c r="C55" s="11" t="s">
        <v>16</v>
      </c>
      <c r="D55" s="11" t="s">
        <v>58</v>
      </c>
      <c r="E55" s="11" t="s">
        <v>79</v>
      </c>
      <c r="F55" s="8">
        <v>200</v>
      </c>
      <c r="G55" s="9">
        <v>130000</v>
      </c>
      <c r="H55" s="9"/>
      <c r="I55" s="9"/>
      <c r="J55" s="9"/>
      <c r="K55" s="9">
        <f>G55+I55</f>
        <v>130000</v>
      </c>
      <c r="L55" s="9">
        <f>H55+J55</f>
        <v>0</v>
      </c>
    </row>
    <row r="56" spans="1:12" ht="38.25" x14ac:dyDescent="0.25">
      <c r="A56" s="7" t="s">
        <v>80</v>
      </c>
      <c r="B56" s="8">
        <v>701</v>
      </c>
      <c r="C56" s="11" t="s">
        <v>16</v>
      </c>
      <c r="D56" s="11" t="s">
        <v>58</v>
      </c>
      <c r="E56" s="11" t="s">
        <v>81</v>
      </c>
      <c r="F56" s="8"/>
      <c r="G56" s="9">
        <f>G57</f>
        <v>1354100</v>
      </c>
      <c r="H56" s="9">
        <f t="shared" ref="H56:L57" si="20">H57</f>
        <v>0</v>
      </c>
      <c r="I56" s="9">
        <f t="shared" si="20"/>
        <v>0</v>
      </c>
      <c r="J56" s="9">
        <f t="shared" si="20"/>
        <v>0</v>
      </c>
      <c r="K56" s="9">
        <f t="shared" si="20"/>
        <v>1354100</v>
      </c>
      <c r="L56" s="9">
        <f t="shared" si="20"/>
        <v>0</v>
      </c>
    </row>
    <row r="57" spans="1:12" ht="38.25" x14ac:dyDescent="0.25">
      <c r="A57" s="13" t="s">
        <v>72</v>
      </c>
      <c r="B57" s="8">
        <v>701</v>
      </c>
      <c r="C57" s="11" t="s">
        <v>16</v>
      </c>
      <c r="D57" s="11" t="s">
        <v>58</v>
      </c>
      <c r="E57" s="11" t="s">
        <v>82</v>
      </c>
      <c r="F57" s="8"/>
      <c r="G57" s="9">
        <f>G58</f>
        <v>1354100</v>
      </c>
      <c r="H57" s="9">
        <f t="shared" si="20"/>
        <v>0</v>
      </c>
      <c r="I57" s="9">
        <f t="shared" si="20"/>
        <v>0</v>
      </c>
      <c r="J57" s="9">
        <f t="shared" si="20"/>
        <v>0</v>
      </c>
      <c r="K57" s="9">
        <f t="shared" si="20"/>
        <v>1354100</v>
      </c>
      <c r="L57" s="9">
        <f t="shared" si="20"/>
        <v>0</v>
      </c>
    </row>
    <row r="58" spans="1:12" ht="25.5" x14ac:dyDescent="0.25">
      <c r="A58" s="7" t="s">
        <v>28</v>
      </c>
      <c r="B58" s="8">
        <v>701</v>
      </c>
      <c r="C58" s="11" t="s">
        <v>16</v>
      </c>
      <c r="D58" s="11" t="s">
        <v>58</v>
      </c>
      <c r="E58" s="11" t="s">
        <v>82</v>
      </c>
      <c r="F58" s="8">
        <v>200</v>
      </c>
      <c r="G58" s="9">
        <v>1354100</v>
      </c>
      <c r="H58" s="9"/>
      <c r="I58" s="9"/>
      <c r="J58" s="9"/>
      <c r="K58" s="9">
        <f>G58+I58</f>
        <v>1354100</v>
      </c>
      <c r="L58" s="9">
        <f>H58+J58</f>
        <v>0</v>
      </c>
    </row>
    <row r="59" spans="1:12" ht="25.5" x14ac:dyDescent="0.25">
      <c r="A59" s="7" t="s">
        <v>34</v>
      </c>
      <c r="B59" s="8">
        <v>701</v>
      </c>
      <c r="C59" s="11" t="s">
        <v>16</v>
      </c>
      <c r="D59" s="11" t="s">
        <v>58</v>
      </c>
      <c r="E59" s="11" t="s">
        <v>35</v>
      </c>
      <c r="F59" s="8"/>
      <c r="G59" s="9">
        <f>+G60</f>
        <v>1223100</v>
      </c>
      <c r="H59" s="9">
        <f t="shared" ref="H59:L59" si="21">+H60</f>
        <v>0</v>
      </c>
      <c r="I59" s="9">
        <f t="shared" si="21"/>
        <v>0</v>
      </c>
      <c r="J59" s="9">
        <f t="shared" si="21"/>
        <v>0</v>
      </c>
      <c r="K59" s="9">
        <f t="shared" si="21"/>
        <v>1223100</v>
      </c>
      <c r="L59" s="9">
        <f t="shared" si="21"/>
        <v>0</v>
      </c>
    </row>
    <row r="60" spans="1:12" ht="51" x14ac:dyDescent="0.25">
      <c r="A60" s="7" t="s">
        <v>43</v>
      </c>
      <c r="B60" s="8">
        <v>701</v>
      </c>
      <c r="C60" s="11" t="s">
        <v>16</v>
      </c>
      <c r="D60" s="11" t="s">
        <v>58</v>
      </c>
      <c r="E60" s="11" t="s">
        <v>44</v>
      </c>
      <c r="F60" s="8"/>
      <c r="G60" s="9">
        <f t="shared" ref="G60:L60" si="22">G61</f>
        <v>1223100</v>
      </c>
      <c r="H60" s="9">
        <f t="shared" si="22"/>
        <v>0</v>
      </c>
      <c r="I60" s="9">
        <f t="shared" si="22"/>
        <v>0</v>
      </c>
      <c r="J60" s="9">
        <f t="shared" si="22"/>
        <v>0</v>
      </c>
      <c r="K60" s="9">
        <f t="shared" si="22"/>
        <v>1223100</v>
      </c>
      <c r="L60" s="9">
        <f t="shared" si="22"/>
        <v>0</v>
      </c>
    </row>
    <row r="61" spans="1:12" x14ac:dyDescent="0.25">
      <c r="A61" s="7" t="s">
        <v>83</v>
      </c>
      <c r="B61" s="8">
        <v>701</v>
      </c>
      <c r="C61" s="11" t="s">
        <v>16</v>
      </c>
      <c r="D61" s="11" t="s">
        <v>58</v>
      </c>
      <c r="E61" s="11" t="s">
        <v>84</v>
      </c>
      <c r="F61" s="8"/>
      <c r="G61" s="9">
        <f>SUM(G62:G62)</f>
        <v>1223100</v>
      </c>
      <c r="H61" s="9">
        <f>SUM(H62:H62)</f>
        <v>0</v>
      </c>
      <c r="I61" s="9">
        <f>SUM(I62:I62)</f>
        <v>0</v>
      </c>
      <c r="J61" s="9">
        <f>SUM(J62:J62)</f>
        <v>0</v>
      </c>
      <c r="K61" s="9">
        <f>SUM(K62:K62)</f>
        <v>1223100</v>
      </c>
      <c r="L61" s="9">
        <f>SUM(L62:L62)</f>
        <v>0</v>
      </c>
    </row>
    <row r="62" spans="1:12" ht="25.5" x14ac:dyDescent="0.25">
      <c r="A62" s="7" t="s">
        <v>28</v>
      </c>
      <c r="B62" s="8">
        <v>701</v>
      </c>
      <c r="C62" s="11" t="s">
        <v>16</v>
      </c>
      <c r="D62" s="11" t="s">
        <v>58</v>
      </c>
      <c r="E62" s="11" t="s">
        <v>84</v>
      </c>
      <c r="F62" s="8">
        <v>200</v>
      </c>
      <c r="G62" s="9">
        <v>1223100</v>
      </c>
      <c r="H62" s="9"/>
      <c r="I62" s="9"/>
      <c r="J62" s="9"/>
      <c r="K62" s="9">
        <f>G62+I62</f>
        <v>1223100</v>
      </c>
      <c r="L62" s="9">
        <f>H62+J62</f>
        <v>0</v>
      </c>
    </row>
    <row r="63" spans="1:12" ht="25.5" x14ac:dyDescent="0.25">
      <c r="A63" s="7" t="s">
        <v>85</v>
      </c>
      <c r="B63" s="8">
        <v>701</v>
      </c>
      <c r="C63" s="11" t="s">
        <v>16</v>
      </c>
      <c r="D63" s="11" t="s">
        <v>58</v>
      </c>
      <c r="E63" s="11" t="s">
        <v>86</v>
      </c>
      <c r="F63" s="8"/>
      <c r="G63" s="9">
        <f t="shared" ref="G63:L64" si="23">G64</f>
        <v>174000</v>
      </c>
      <c r="H63" s="9">
        <f t="shared" si="23"/>
        <v>0</v>
      </c>
      <c r="I63" s="9">
        <f t="shared" si="23"/>
        <v>0</v>
      </c>
      <c r="J63" s="9">
        <f t="shared" si="23"/>
        <v>0</v>
      </c>
      <c r="K63" s="9">
        <f t="shared" si="23"/>
        <v>174000</v>
      </c>
      <c r="L63" s="9">
        <f t="shared" si="23"/>
        <v>0</v>
      </c>
    </row>
    <row r="64" spans="1:12" ht="25.5" x14ac:dyDescent="0.25">
      <c r="A64" s="7" t="s">
        <v>87</v>
      </c>
      <c r="B64" s="8">
        <v>701</v>
      </c>
      <c r="C64" s="11" t="s">
        <v>16</v>
      </c>
      <c r="D64" s="11" t="s">
        <v>58</v>
      </c>
      <c r="E64" s="11" t="s">
        <v>88</v>
      </c>
      <c r="F64" s="8"/>
      <c r="G64" s="9">
        <f>G65</f>
        <v>174000</v>
      </c>
      <c r="H64" s="9">
        <f t="shared" si="23"/>
        <v>0</v>
      </c>
      <c r="I64" s="9">
        <f t="shared" si="23"/>
        <v>0</v>
      </c>
      <c r="J64" s="9">
        <f t="shared" si="23"/>
        <v>0</v>
      </c>
      <c r="K64" s="9">
        <f t="shared" si="23"/>
        <v>174000</v>
      </c>
      <c r="L64" s="9">
        <f t="shared" si="23"/>
        <v>0</v>
      </c>
    </row>
    <row r="65" spans="1:12" ht="25.5" x14ac:dyDescent="0.25">
      <c r="A65" s="15" t="s">
        <v>90</v>
      </c>
      <c r="B65" s="8">
        <v>701</v>
      </c>
      <c r="C65" s="11" t="s">
        <v>16</v>
      </c>
      <c r="D65" s="11" t="s">
        <v>58</v>
      </c>
      <c r="E65" s="11" t="s">
        <v>91</v>
      </c>
      <c r="F65" s="8"/>
      <c r="G65" s="9">
        <f t="shared" ref="G65:L65" si="24">G66</f>
        <v>174000</v>
      </c>
      <c r="H65" s="9">
        <f t="shared" si="24"/>
        <v>0</v>
      </c>
      <c r="I65" s="9">
        <f t="shared" si="24"/>
        <v>0</v>
      </c>
      <c r="J65" s="9">
        <f t="shared" si="24"/>
        <v>0</v>
      </c>
      <c r="K65" s="9">
        <f t="shared" si="24"/>
        <v>174000</v>
      </c>
      <c r="L65" s="9">
        <f t="shared" si="24"/>
        <v>0</v>
      </c>
    </row>
    <row r="66" spans="1:12" ht="25.5" x14ac:dyDescent="0.25">
      <c r="A66" s="7" t="s">
        <v>67</v>
      </c>
      <c r="B66" s="8">
        <v>701</v>
      </c>
      <c r="C66" s="11" t="s">
        <v>16</v>
      </c>
      <c r="D66" s="11" t="s">
        <v>58</v>
      </c>
      <c r="E66" s="11" t="s">
        <v>91</v>
      </c>
      <c r="F66" s="8">
        <v>600</v>
      </c>
      <c r="G66" s="9">
        <v>174000</v>
      </c>
      <c r="H66" s="9"/>
      <c r="I66" s="9"/>
      <c r="J66" s="9"/>
      <c r="K66" s="9">
        <f>G66+I66</f>
        <v>174000</v>
      </c>
      <c r="L66" s="9">
        <f>H66+J66</f>
        <v>0</v>
      </c>
    </row>
    <row r="67" spans="1:12" x14ac:dyDescent="0.25">
      <c r="A67" s="12" t="s">
        <v>19</v>
      </c>
      <c r="B67" s="8">
        <v>701</v>
      </c>
      <c r="C67" s="11" t="s">
        <v>16</v>
      </c>
      <c r="D67" s="11" t="s">
        <v>58</v>
      </c>
      <c r="E67" s="11" t="s">
        <v>20</v>
      </c>
      <c r="F67" s="8"/>
      <c r="G67" s="9">
        <f>G68+G78</f>
        <v>52965078.399999999</v>
      </c>
      <c r="H67" s="9">
        <f>H68+H78</f>
        <v>657334.00000000012</v>
      </c>
      <c r="I67" s="9">
        <f>I68+I78</f>
        <v>0</v>
      </c>
      <c r="J67" s="9">
        <f>J68+J78</f>
        <v>0</v>
      </c>
      <c r="K67" s="9">
        <f>K68+K78</f>
        <v>52965078.399999999</v>
      </c>
      <c r="L67" s="9">
        <f>L68+L78</f>
        <v>657334.00000000012</v>
      </c>
    </row>
    <row r="68" spans="1:12" ht="25.5" x14ac:dyDescent="0.25">
      <c r="A68" s="12" t="s">
        <v>21</v>
      </c>
      <c r="B68" s="8">
        <v>701</v>
      </c>
      <c r="C68" s="11" t="s">
        <v>16</v>
      </c>
      <c r="D68" s="11" t="s">
        <v>58</v>
      </c>
      <c r="E68" s="11" t="s">
        <v>22</v>
      </c>
      <c r="F68" s="8"/>
      <c r="G68" s="9">
        <f>G69+G71+G74+G76</f>
        <v>2651740.7999999998</v>
      </c>
      <c r="H68" s="9">
        <f t="shared" ref="H68:L68" si="25">H69+H71+H74+H76</f>
        <v>657334.00000000012</v>
      </c>
      <c r="I68" s="9">
        <f t="shared" si="25"/>
        <v>0</v>
      </c>
      <c r="J68" s="9">
        <f t="shared" si="25"/>
        <v>0</v>
      </c>
      <c r="K68" s="9">
        <f t="shared" si="25"/>
        <v>2651740.7999999998</v>
      </c>
      <c r="L68" s="9">
        <f t="shared" si="25"/>
        <v>657334.00000000012</v>
      </c>
    </row>
    <row r="69" spans="1:12" ht="89.25" x14ac:dyDescent="0.25">
      <c r="A69" s="7" t="s">
        <v>92</v>
      </c>
      <c r="B69" s="8">
        <v>701</v>
      </c>
      <c r="C69" s="11" t="s">
        <v>16</v>
      </c>
      <c r="D69" s="11" t="s">
        <v>58</v>
      </c>
      <c r="E69" s="11" t="s">
        <v>93</v>
      </c>
      <c r="F69" s="8"/>
      <c r="G69" s="9">
        <f t="shared" ref="G69:L69" si="26">G70</f>
        <v>6000</v>
      </c>
      <c r="H69" s="9">
        <f t="shared" si="26"/>
        <v>6000</v>
      </c>
      <c r="I69" s="9">
        <f t="shared" si="26"/>
        <v>0</v>
      </c>
      <c r="J69" s="9">
        <f t="shared" si="26"/>
        <v>0</v>
      </c>
      <c r="K69" s="9">
        <f t="shared" si="26"/>
        <v>6000</v>
      </c>
      <c r="L69" s="9">
        <f t="shared" si="26"/>
        <v>6000</v>
      </c>
    </row>
    <row r="70" spans="1:12" ht="25.5" x14ac:dyDescent="0.25">
      <c r="A70" s="7" t="s">
        <v>28</v>
      </c>
      <c r="B70" s="8">
        <v>701</v>
      </c>
      <c r="C70" s="11" t="s">
        <v>16</v>
      </c>
      <c r="D70" s="11" t="s">
        <v>58</v>
      </c>
      <c r="E70" s="11" t="s">
        <v>93</v>
      </c>
      <c r="F70" s="8">
        <v>200</v>
      </c>
      <c r="G70" s="9">
        <v>6000</v>
      </c>
      <c r="H70" s="9">
        <v>6000</v>
      </c>
      <c r="I70" s="9"/>
      <c r="J70" s="9"/>
      <c r="K70" s="9">
        <f>G70+I70</f>
        <v>6000</v>
      </c>
      <c r="L70" s="9">
        <f>H70+J70</f>
        <v>6000</v>
      </c>
    </row>
    <row r="71" spans="1:12" ht="25.5" x14ac:dyDescent="0.25">
      <c r="A71" s="7" t="s">
        <v>94</v>
      </c>
      <c r="B71" s="8">
        <v>701</v>
      </c>
      <c r="C71" s="11" t="s">
        <v>16</v>
      </c>
      <c r="D71" s="11" t="s">
        <v>58</v>
      </c>
      <c r="E71" s="11" t="s">
        <v>95</v>
      </c>
      <c r="F71" s="8"/>
      <c r="G71" s="9">
        <f t="shared" ref="G71:L71" si="27">SUM(G72:G73)</f>
        <v>651334.00000000012</v>
      </c>
      <c r="H71" s="9">
        <f t="shared" si="27"/>
        <v>651334.00000000012</v>
      </c>
      <c r="I71" s="9">
        <f t="shared" si="27"/>
        <v>0</v>
      </c>
      <c r="J71" s="9">
        <f t="shared" si="27"/>
        <v>0</v>
      </c>
      <c r="K71" s="9">
        <f t="shared" si="27"/>
        <v>651334.00000000012</v>
      </c>
      <c r="L71" s="9">
        <f t="shared" si="27"/>
        <v>651334.00000000012</v>
      </c>
    </row>
    <row r="72" spans="1:12" ht="51" x14ac:dyDescent="0.25">
      <c r="A72" s="7" t="s">
        <v>25</v>
      </c>
      <c r="B72" s="8">
        <v>701</v>
      </c>
      <c r="C72" s="11" t="s">
        <v>16</v>
      </c>
      <c r="D72" s="11" t="s">
        <v>58</v>
      </c>
      <c r="E72" s="11" t="s">
        <v>95</v>
      </c>
      <c r="F72" s="8">
        <v>100</v>
      </c>
      <c r="G72" s="9">
        <f>419020.9+52863.9+4190.21</f>
        <v>476075.01000000007</v>
      </c>
      <c r="H72" s="9">
        <f>419020.9+52863.9+4190.21</f>
        <v>476075.01000000007</v>
      </c>
      <c r="I72" s="9"/>
      <c r="J72" s="9"/>
      <c r="K72" s="9">
        <f>G72+I72</f>
        <v>476075.01000000007</v>
      </c>
      <c r="L72" s="9">
        <f>H72+J72</f>
        <v>476075.01000000007</v>
      </c>
    </row>
    <row r="73" spans="1:12" ht="25.5" x14ac:dyDescent="0.25">
      <c r="A73" s="7" t="s">
        <v>28</v>
      </c>
      <c r="B73" s="8">
        <v>701</v>
      </c>
      <c r="C73" s="11" t="s">
        <v>16</v>
      </c>
      <c r="D73" s="11" t="s">
        <v>58</v>
      </c>
      <c r="E73" s="11" t="s">
        <v>95</v>
      </c>
      <c r="F73" s="8">
        <v>200</v>
      </c>
      <c r="G73" s="9">
        <f>232313.1-52863.9-4190.21</f>
        <v>175258.99000000002</v>
      </c>
      <c r="H73" s="9">
        <f>232313.1-52863.9-4190.21</f>
        <v>175258.99000000002</v>
      </c>
      <c r="I73" s="9"/>
      <c r="J73" s="9"/>
      <c r="K73" s="9">
        <f>G73+I73</f>
        <v>175258.99000000002</v>
      </c>
      <c r="L73" s="9">
        <f>H73+J73</f>
        <v>175258.99000000002</v>
      </c>
    </row>
    <row r="74" spans="1:12" ht="25.5" x14ac:dyDescent="0.25">
      <c r="A74" s="7" t="s">
        <v>98</v>
      </c>
      <c r="B74" s="8">
        <v>701</v>
      </c>
      <c r="C74" s="11" t="s">
        <v>16</v>
      </c>
      <c r="D74" s="11" t="s">
        <v>58</v>
      </c>
      <c r="E74" s="11" t="s">
        <v>99</v>
      </c>
      <c r="F74" s="8"/>
      <c r="G74" s="9">
        <f t="shared" ref="G74:L74" si="28">G75</f>
        <v>508058.8</v>
      </c>
      <c r="H74" s="9">
        <f t="shared" si="28"/>
        <v>0</v>
      </c>
      <c r="I74" s="9">
        <f t="shared" si="28"/>
        <v>0</v>
      </c>
      <c r="J74" s="9">
        <f t="shared" si="28"/>
        <v>0</v>
      </c>
      <c r="K74" s="9">
        <f t="shared" si="28"/>
        <v>508058.8</v>
      </c>
      <c r="L74" s="9">
        <f t="shared" si="28"/>
        <v>0</v>
      </c>
    </row>
    <row r="75" spans="1:12" x14ac:dyDescent="0.25">
      <c r="A75" s="7" t="s">
        <v>56</v>
      </c>
      <c r="B75" s="8">
        <v>701</v>
      </c>
      <c r="C75" s="11" t="s">
        <v>16</v>
      </c>
      <c r="D75" s="11" t="s">
        <v>58</v>
      </c>
      <c r="E75" s="11" t="s">
        <v>99</v>
      </c>
      <c r="F75" s="8">
        <v>800</v>
      </c>
      <c r="G75" s="9">
        <v>508058.8</v>
      </c>
      <c r="H75" s="9"/>
      <c r="I75" s="9"/>
      <c r="J75" s="9"/>
      <c r="K75" s="9">
        <f t="shared" ref="K75:L77" si="29">G75+I75</f>
        <v>508058.8</v>
      </c>
      <c r="L75" s="9">
        <f t="shared" si="29"/>
        <v>0</v>
      </c>
    </row>
    <row r="76" spans="1:12" ht="25.5" x14ac:dyDescent="0.25">
      <c r="A76" s="13" t="s">
        <v>100</v>
      </c>
      <c r="B76" s="8">
        <v>701</v>
      </c>
      <c r="C76" s="11" t="s">
        <v>16</v>
      </c>
      <c r="D76" s="11" t="s">
        <v>58</v>
      </c>
      <c r="E76" s="11" t="s">
        <v>101</v>
      </c>
      <c r="F76" s="8"/>
      <c r="G76" s="9">
        <f>SUM(G77:G77)</f>
        <v>1486348</v>
      </c>
      <c r="H76" s="9">
        <f>SUM(H77:H77)</f>
        <v>0</v>
      </c>
      <c r="I76" s="9">
        <f>SUM(I77:I77)</f>
        <v>0</v>
      </c>
      <c r="J76" s="9">
        <f>SUM(J77:J77)</f>
        <v>0</v>
      </c>
      <c r="K76" s="9">
        <f t="shared" si="29"/>
        <v>1486348</v>
      </c>
      <c r="L76" s="9">
        <f t="shared" si="29"/>
        <v>0</v>
      </c>
    </row>
    <row r="77" spans="1:12" ht="25.5" x14ac:dyDescent="0.25">
      <c r="A77" s="7" t="s">
        <v>28</v>
      </c>
      <c r="B77" s="8">
        <v>701</v>
      </c>
      <c r="C77" s="11" t="s">
        <v>16</v>
      </c>
      <c r="D77" s="11" t="s">
        <v>58</v>
      </c>
      <c r="E77" s="11" t="s">
        <v>101</v>
      </c>
      <c r="F77" s="8">
        <v>200</v>
      </c>
      <c r="G77" s="9">
        <v>1486348</v>
      </c>
      <c r="H77" s="9"/>
      <c r="I77" s="9"/>
      <c r="J77" s="9"/>
      <c r="K77" s="9">
        <f t="shared" si="29"/>
        <v>1486348</v>
      </c>
      <c r="L77" s="9">
        <f t="shared" si="29"/>
        <v>0</v>
      </c>
    </row>
    <row r="78" spans="1:12" ht="25.5" x14ac:dyDescent="0.25">
      <c r="A78" s="7" t="s">
        <v>102</v>
      </c>
      <c r="B78" s="8">
        <v>701</v>
      </c>
      <c r="C78" s="11" t="s">
        <v>16</v>
      </c>
      <c r="D78" s="11" t="s">
        <v>58</v>
      </c>
      <c r="E78" s="11" t="s">
        <v>103</v>
      </c>
      <c r="F78" s="8"/>
      <c r="G78" s="9">
        <f>G79+G81+G89+G91+G83+G85+G87</f>
        <v>50313337.600000001</v>
      </c>
      <c r="H78" s="9">
        <f t="shared" ref="H78:L78" si="30">H79+H81+H89+H91+H83+H85+H87</f>
        <v>0</v>
      </c>
      <c r="I78" s="9">
        <f t="shared" si="30"/>
        <v>0</v>
      </c>
      <c r="J78" s="9">
        <f t="shared" si="30"/>
        <v>0</v>
      </c>
      <c r="K78" s="9">
        <f t="shared" si="30"/>
        <v>50313337.600000001</v>
      </c>
      <c r="L78" s="9">
        <f t="shared" si="30"/>
        <v>0</v>
      </c>
    </row>
    <row r="79" spans="1:12" ht="51" x14ac:dyDescent="0.25">
      <c r="A79" s="7" t="s">
        <v>29</v>
      </c>
      <c r="B79" s="8">
        <v>701</v>
      </c>
      <c r="C79" s="11" t="s">
        <v>16</v>
      </c>
      <c r="D79" s="11" t="s">
        <v>58</v>
      </c>
      <c r="E79" s="11" t="s">
        <v>104</v>
      </c>
      <c r="F79" s="8"/>
      <c r="G79" s="9">
        <f t="shared" ref="G79:L79" si="31">G80</f>
        <v>750000</v>
      </c>
      <c r="H79" s="9">
        <f t="shared" si="31"/>
        <v>0</v>
      </c>
      <c r="I79" s="9">
        <f t="shared" si="31"/>
        <v>0</v>
      </c>
      <c r="J79" s="9">
        <f t="shared" si="31"/>
        <v>0</v>
      </c>
      <c r="K79" s="9">
        <f t="shared" si="31"/>
        <v>750000</v>
      </c>
      <c r="L79" s="9">
        <f t="shared" si="31"/>
        <v>0</v>
      </c>
    </row>
    <row r="80" spans="1:12" ht="25.5" x14ac:dyDescent="0.25">
      <c r="A80" s="7" t="s">
        <v>67</v>
      </c>
      <c r="B80" s="8">
        <v>701</v>
      </c>
      <c r="C80" s="11" t="s">
        <v>16</v>
      </c>
      <c r="D80" s="11" t="s">
        <v>58</v>
      </c>
      <c r="E80" s="11" t="s">
        <v>104</v>
      </c>
      <c r="F80" s="8">
        <v>600</v>
      </c>
      <c r="G80" s="9">
        <v>750000</v>
      </c>
      <c r="H80" s="9"/>
      <c r="I80" s="9"/>
      <c r="J80" s="9"/>
      <c r="K80" s="9">
        <f>G80+I80</f>
        <v>750000</v>
      </c>
      <c r="L80" s="9">
        <f>H80+J80</f>
        <v>0</v>
      </c>
    </row>
    <row r="81" spans="1:14" ht="38.25" x14ac:dyDescent="0.25">
      <c r="A81" s="15" t="s">
        <v>106</v>
      </c>
      <c r="B81" s="8">
        <v>701</v>
      </c>
      <c r="C81" s="11" t="s">
        <v>16</v>
      </c>
      <c r="D81" s="11" t="s">
        <v>58</v>
      </c>
      <c r="E81" s="11" t="s">
        <v>107</v>
      </c>
      <c r="F81" s="8"/>
      <c r="G81" s="9">
        <f t="shared" ref="G81:L81" si="32">G82</f>
        <v>37673312.649999999</v>
      </c>
      <c r="H81" s="9">
        <f t="shared" si="32"/>
        <v>0</v>
      </c>
      <c r="I81" s="9">
        <f t="shared" si="32"/>
        <v>0</v>
      </c>
      <c r="J81" s="9">
        <f t="shared" si="32"/>
        <v>0</v>
      </c>
      <c r="K81" s="9">
        <f t="shared" si="32"/>
        <v>37673312.649999999</v>
      </c>
      <c r="L81" s="9">
        <f t="shared" si="32"/>
        <v>0</v>
      </c>
    </row>
    <row r="82" spans="1:14" ht="25.5" x14ac:dyDescent="0.25">
      <c r="A82" s="7" t="s">
        <v>67</v>
      </c>
      <c r="B82" s="8">
        <v>701</v>
      </c>
      <c r="C82" s="11" t="s">
        <v>16</v>
      </c>
      <c r="D82" s="11" t="s">
        <v>58</v>
      </c>
      <c r="E82" s="11" t="s">
        <v>107</v>
      </c>
      <c r="F82" s="8">
        <v>600</v>
      </c>
      <c r="G82" s="9">
        <v>37673312.649999999</v>
      </c>
      <c r="H82" s="9"/>
      <c r="I82" s="9"/>
      <c r="J82" s="9"/>
      <c r="K82" s="9">
        <f>G82+I82</f>
        <v>37673312.649999999</v>
      </c>
      <c r="L82" s="9">
        <f>H82+J82</f>
        <v>0</v>
      </c>
      <c r="N82" s="16"/>
    </row>
    <row r="83" spans="1:14" ht="25.5" x14ac:dyDescent="0.25">
      <c r="A83" s="15" t="s">
        <v>108</v>
      </c>
      <c r="B83" s="8">
        <v>701</v>
      </c>
      <c r="C83" s="11" t="s">
        <v>16</v>
      </c>
      <c r="D83" s="11" t="s">
        <v>58</v>
      </c>
      <c r="E83" s="11" t="s">
        <v>109</v>
      </c>
      <c r="F83" s="8"/>
      <c r="G83" s="9">
        <f>G84</f>
        <v>580560.02</v>
      </c>
      <c r="H83" s="9">
        <f t="shared" ref="H83:L83" si="33">H84</f>
        <v>0</v>
      </c>
      <c r="I83" s="9">
        <f t="shared" si="33"/>
        <v>0</v>
      </c>
      <c r="J83" s="9">
        <f t="shared" si="33"/>
        <v>0</v>
      </c>
      <c r="K83" s="9">
        <f t="shared" si="33"/>
        <v>580560.02</v>
      </c>
      <c r="L83" s="9">
        <f t="shared" si="33"/>
        <v>0</v>
      </c>
    </row>
    <row r="84" spans="1:14" ht="25.5" x14ac:dyDescent="0.25">
      <c r="A84" s="7" t="s">
        <v>67</v>
      </c>
      <c r="B84" s="8">
        <v>701</v>
      </c>
      <c r="C84" s="11" t="s">
        <v>16</v>
      </c>
      <c r="D84" s="11" t="s">
        <v>58</v>
      </c>
      <c r="E84" s="11" t="s">
        <v>109</v>
      </c>
      <c r="F84" s="8">
        <v>600</v>
      </c>
      <c r="G84" s="9">
        <v>580560.02</v>
      </c>
      <c r="H84" s="9"/>
      <c r="I84" s="9"/>
      <c r="J84" s="9"/>
      <c r="K84" s="9">
        <f t="shared" ref="K84:L88" si="34">G84+I84</f>
        <v>580560.02</v>
      </c>
      <c r="L84" s="9">
        <f t="shared" si="34"/>
        <v>0</v>
      </c>
    </row>
    <row r="85" spans="1:14" ht="25.5" x14ac:dyDescent="0.25">
      <c r="A85" s="15" t="s">
        <v>110</v>
      </c>
      <c r="B85" s="8">
        <v>701</v>
      </c>
      <c r="C85" s="11" t="s">
        <v>16</v>
      </c>
      <c r="D85" s="11" t="s">
        <v>58</v>
      </c>
      <c r="E85" s="11" t="s">
        <v>111</v>
      </c>
      <c r="F85" s="8"/>
      <c r="G85" s="9">
        <f>G86</f>
        <v>4453547.4400000004</v>
      </c>
      <c r="H85" s="9">
        <f t="shared" ref="H85:L85" si="35">H86</f>
        <v>0</v>
      </c>
      <c r="I85" s="9">
        <f t="shared" si="35"/>
        <v>0</v>
      </c>
      <c r="J85" s="9">
        <f t="shared" si="35"/>
        <v>0</v>
      </c>
      <c r="K85" s="9">
        <f t="shared" si="35"/>
        <v>4453547.4400000004</v>
      </c>
      <c r="L85" s="9">
        <f t="shared" si="35"/>
        <v>0</v>
      </c>
    </row>
    <row r="86" spans="1:14" ht="25.5" x14ac:dyDescent="0.25">
      <c r="A86" s="7" t="s">
        <v>67</v>
      </c>
      <c r="B86" s="8">
        <v>701</v>
      </c>
      <c r="C86" s="11" t="s">
        <v>16</v>
      </c>
      <c r="D86" s="11" t="s">
        <v>58</v>
      </c>
      <c r="E86" s="11" t="s">
        <v>111</v>
      </c>
      <c r="F86" s="8">
        <v>600</v>
      </c>
      <c r="G86" s="9">
        <v>4453547.4400000004</v>
      </c>
      <c r="H86" s="9"/>
      <c r="I86" s="9"/>
      <c r="J86" s="9"/>
      <c r="K86" s="9">
        <f t="shared" si="34"/>
        <v>4453547.4400000004</v>
      </c>
      <c r="L86" s="9">
        <f t="shared" si="34"/>
        <v>0</v>
      </c>
    </row>
    <row r="87" spans="1:14" ht="25.5" x14ac:dyDescent="0.25">
      <c r="A87" s="15" t="s">
        <v>112</v>
      </c>
      <c r="B87" s="8">
        <v>701</v>
      </c>
      <c r="C87" s="11" t="s">
        <v>16</v>
      </c>
      <c r="D87" s="11" t="s">
        <v>58</v>
      </c>
      <c r="E87" s="11" t="s">
        <v>113</v>
      </c>
      <c r="F87" s="8"/>
      <c r="G87" s="9">
        <f>G88</f>
        <v>5845917.4900000002</v>
      </c>
      <c r="H87" s="9">
        <f t="shared" ref="H87:L87" si="36">H88</f>
        <v>0</v>
      </c>
      <c r="I87" s="9">
        <f t="shared" si="36"/>
        <v>0</v>
      </c>
      <c r="J87" s="9">
        <f t="shared" si="36"/>
        <v>0</v>
      </c>
      <c r="K87" s="9">
        <f t="shared" si="36"/>
        <v>5845917.4900000002</v>
      </c>
      <c r="L87" s="9">
        <f t="shared" si="36"/>
        <v>0</v>
      </c>
    </row>
    <row r="88" spans="1:14" ht="25.5" x14ac:dyDescent="0.25">
      <c r="A88" s="7" t="s">
        <v>67</v>
      </c>
      <c r="B88" s="8">
        <v>701</v>
      </c>
      <c r="C88" s="11" t="s">
        <v>16</v>
      </c>
      <c r="D88" s="11" t="s">
        <v>58</v>
      </c>
      <c r="E88" s="11" t="s">
        <v>113</v>
      </c>
      <c r="F88" s="8">
        <v>600</v>
      </c>
      <c r="G88" s="9">
        <v>5845917.4900000002</v>
      </c>
      <c r="H88" s="9"/>
      <c r="I88" s="9"/>
      <c r="J88" s="9"/>
      <c r="K88" s="9">
        <f t="shared" si="34"/>
        <v>5845917.4900000002</v>
      </c>
      <c r="L88" s="9">
        <f t="shared" si="34"/>
        <v>0</v>
      </c>
    </row>
    <row r="89" spans="1:14" ht="25.5" x14ac:dyDescent="0.25">
      <c r="A89" s="7" t="s">
        <v>114</v>
      </c>
      <c r="B89" s="8">
        <v>701</v>
      </c>
      <c r="C89" s="11" t="s">
        <v>16</v>
      </c>
      <c r="D89" s="11" t="s">
        <v>58</v>
      </c>
      <c r="E89" s="11" t="s">
        <v>115</v>
      </c>
      <c r="F89" s="8"/>
      <c r="G89" s="9">
        <f t="shared" ref="G89:L89" si="37">G90</f>
        <v>510000</v>
      </c>
      <c r="H89" s="9">
        <f t="shared" si="37"/>
        <v>0</v>
      </c>
      <c r="I89" s="9">
        <f t="shared" si="37"/>
        <v>0</v>
      </c>
      <c r="J89" s="9">
        <f t="shared" si="37"/>
        <v>0</v>
      </c>
      <c r="K89" s="9">
        <f t="shared" si="37"/>
        <v>510000</v>
      </c>
      <c r="L89" s="9">
        <f t="shared" si="37"/>
        <v>0</v>
      </c>
    </row>
    <row r="90" spans="1:14" ht="25.5" x14ac:dyDescent="0.25">
      <c r="A90" s="7" t="s">
        <v>67</v>
      </c>
      <c r="B90" s="8">
        <v>701</v>
      </c>
      <c r="C90" s="11" t="s">
        <v>16</v>
      </c>
      <c r="D90" s="11" t="s">
        <v>58</v>
      </c>
      <c r="E90" s="11" t="s">
        <v>115</v>
      </c>
      <c r="F90" s="8">
        <v>600</v>
      </c>
      <c r="G90" s="9">
        <v>510000</v>
      </c>
      <c r="H90" s="9"/>
      <c r="I90" s="9"/>
      <c r="J90" s="9"/>
      <c r="K90" s="9">
        <f>G90+I90</f>
        <v>510000</v>
      </c>
      <c r="L90" s="9">
        <f>H90+J90</f>
        <v>0</v>
      </c>
    </row>
    <row r="91" spans="1:14" ht="25.5" x14ac:dyDescent="0.25">
      <c r="A91" s="7" t="s">
        <v>117</v>
      </c>
      <c r="B91" s="8">
        <v>701</v>
      </c>
      <c r="C91" s="11" t="s">
        <v>16</v>
      </c>
      <c r="D91" s="11" t="s">
        <v>58</v>
      </c>
      <c r="E91" s="11" t="s">
        <v>118</v>
      </c>
      <c r="F91" s="8"/>
      <c r="G91" s="9">
        <f t="shared" ref="G91:L91" si="38">G92</f>
        <v>500000</v>
      </c>
      <c r="H91" s="9">
        <f t="shared" si="38"/>
        <v>0</v>
      </c>
      <c r="I91" s="9">
        <f t="shared" si="38"/>
        <v>0</v>
      </c>
      <c r="J91" s="9">
        <f t="shared" si="38"/>
        <v>0</v>
      </c>
      <c r="K91" s="9">
        <f t="shared" si="38"/>
        <v>500000</v>
      </c>
      <c r="L91" s="9">
        <f t="shared" si="38"/>
        <v>0</v>
      </c>
    </row>
    <row r="92" spans="1:14" ht="25.5" x14ac:dyDescent="0.25">
      <c r="A92" s="7" t="s">
        <v>67</v>
      </c>
      <c r="B92" s="8">
        <v>701</v>
      </c>
      <c r="C92" s="11" t="s">
        <v>16</v>
      </c>
      <c r="D92" s="11" t="s">
        <v>58</v>
      </c>
      <c r="E92" s="11" t="s">
        <v>118</v>
      </c>
      <c r="F92" s="8">
        <v>600</v>
      </c>
      <c r="G92" s="9">
        <v>500000</v>
      </c>
      <c r="H92" s="9"/>
      <c r="I92" s="9"/>
      <c r="J92" s="9"/>
      <c r="K92" s="9">
        <f>G92+I92</f>
        <v>500000</v>
      </c>
      <c r="L92" s="9">
        <f>H92+J92</f>
        <v>0</v>
      </c>
    </row>
    <row r="93" spans="1:14" ht="25.5" x14ac:dyDescent="0.25">
      <c r="A93" s="7" t="s">
        <v>120</v>
      </c>
      <c r="B93" s="8">
        <v>701</v>
      </c>
      <c r="C93" s="8" t="s">
        <v>121</v>
      </c>
      <c r="D93" s="8" t="s">
        <v>2</v>
      </c>
      <c r="E93" s="11"/>
      <c r="F93" s="8"/>
      <c r="G93" s="9">
        <f>G94+G100+G109</f>
        <v>13800896.68</v>
      </c>
      <c r="H93" s="9">
        <f>H94+H100+H109</f>
        <v>4367475</v>
      </c>
      <c r="I93" s="9">
        <f>I94+I100+I109</f>
        <v>1490000</v>
      </c>
      <c r="J93" s="9">
        <f>J94+J100+J109</f>
        <v>0</v>
      </c>
      <c r="K93" s="9">
        <f>K94+K100+K109</f>
        <v>15290896.68</v>
      </c>
      <c r="L93" s="9">
        <f>L94+L100+L109</f>
        <v>4367475</v>
      </c>
    </row>
    <row r="94" spans="1:14" x14ac:dyDescent="0.25">
      <c r="A94" s="7" t="s">
        <v>122</v>
      </c>
      <c r="B94" s="8">
        <v>701</v>
      </c>
      <c r="C94" s="8" t="s">
        <v>121</v>
      </c>
      <c r="D94" s="8" t="s">
        <v>31</v>
      </c>
      <c r="E94" s="11"/>
      <c r="F94" s="8"/>
      <c r="G94" s="9">
        <f t="shared" ref="G94:L96" si="39">G95</f>
        <v>4367475</v>
      </c>
      <c r="H94" s="9">
        <f t="shared" si="39"/>
        <v>4367475</v>
      </c>
      <c r="I94" s="9">
        <f t="shared" si="39"/>
        <v>0</v>
      </c>
      <c r="J94" s="9">
        <f t="shared" si="39"/>
        <v>0</v>
      </c>
      <c r="K94" s="9">
        <f t="shared" si="39"/>
        <v>4367475</v>
      </c>
      <c r="L94" s="9">
        <f t="shared" si="39"/>
        <v>4367475</v>
      </c>
    </row>
    <row r="95" spans="1:14" x14ac:dyDescent="0.25">
      <c r="A95" s="12" t="s">
        <v>19</v>
      </c>
      <c r="B95" s="8">
        <v>701</v>
      </c>
      <c r="C95" s="8" t="s">
        <v>121</v>
      </c>
      <c r="D95" s="8" t="s">
        <v>31</v>
      </c>
      <c r="E95" s="11" t="s">
        <v>20</v>
      </c>
      <c r="F95" s="8"/>
      <c r="G95" s="9">
        <f t="shared" si="39"/>
        <v>4367475</v>
      </c>
      <c r="H95" s="9">
        <f t="shared" si="39"/>
        <v>4367475</v>
      </c>
      <c r="I95" s="9">
        <f t="shared" si="39"/>
        <v>0</v>
      </c>
      <c r="J95" s="9">
        <f t="shared" si="39"/>
        <v>0</v>
      </c>
      <c r="K95" s="9">
        <f t="shared" si="39"/>
        <v>4367475</v>
      </c>
      <c r="L95" s="9">
        <f t="shared" si="39"/>
        <v>4367475</v>
      </c>
    </row>
    <row r="96" spans="1:14" ht="25.5" x14ac:dyDescent="0.25">
      <c r="A96" s="12" t="s">
        <v>21</v>
      </c>
      <c r="B96" s="8">
        <v>701</v>
      </c>
      <c r="C96" s="8" t="s">
        <v>121</v>
      </c>
      <c r="D96" s="8" t="s">
        <v>31</v>
      </c>
      <c r="E96" s="11" t="s">
        <v>22</v>
      </c>
      <c r="F96" s="8"/>
      <c r="G96" s="9">
        <f t="shared" si="39"/>
        <v>4367475</v>
      </c>
      <c r="H96" s="9">
        <f t="shared" si="39"/>
        <v>4367475</v>
      </c>
      <c r="I96" s="9">
        <f t="shared" si="39"/>
        <v>0</v>
      </c>
      <c r="J96" s="9">
        <f t="shared" si="39"/>
        <v>0</v>
      </c>
      <c r="K96" s="9">
        <f t="shared" si="39"/>
        <v>4367475</v>
      </c>
      <c r="L96" s="9">
        <f t="shared" si="39"/>
        <v>4367475</v>
      </c>
    </row>
    <row r="97" spans="1:12" ht="76.5" x14ac:dyDescent="0.25">
      <c r="A97" s="17" t="s">
        <v>123</v>
      </c>
      <c r="B97" s="8">
        <v>701</v>
      </c>
      <c r="C97" s="8" t="s">
        <v>121</v>
      </c>
      <c r="D97" s="8" t="s">
        <v>31</v>
      </c>
      <c r="E97" s="8">
        <v>9020059300</v>
      </c>
      <c r="F97" s="8"/>
      <c r="G97" s="9">
        <f t="shared" ref="G97:L97" si="40">SUM(G98:G99)</f>
        <v>4367475</v>
      </c>
      <c r="H97" s="9">
        <f t="shared" si="40"/>
        <v>4367475</v>
      </c>
      <c r="I97" s="9">
        <f t="shared" si="40"/>
        <v>0</v>
      </c>
      <c r="J97" s="9">
        <f t="shared" si="40"/>
        <v>0</v>
      </c>
      <c r="K97" s="9">
        <f t="shared" si="40"/>
        <v>4367475</v>
      </c>
      <c r="L97" s="9">
        <f t="shared" si="40"/>
        <v>4367475</v>
      </c>
    </row>
    <row r="98" spans="1:12" ht="51" x14ac:dyDescent="0.25">
      <c r="A98" s="7" t="s">
        <v>25</v>
      </c>
      <c r="B98" s="8">
        <v>701</v>
      </c>
      <c r="C98" s="8" t="s">
        <v>121</v>
      </c>
      <c r="D98" s="8" t="s">
        <v>31</v>
      </c>
      <c r="E98" s="8">
        <v>9020059300</v>
      </c>
      <c r="F98" s="8">
        <v>100</v>
      </c>
      <c r="G98" s="9">
        <f>4298275+23819.1</f>
        <v>4322094.0999999996</v>
      </c>
      <c r="H98" s="9">
        <f>4298275+23819.1</f>
        <v>4322094.0999999996</v>
      </c>
      <c r="I98" s="9"/>
      <c r="J98" s="9"/>
      <c r="K98" s="9">
        <f>G98+I98</f>
        <v>4322094.0999999996</v>
      </c>
      <c r="L98" s="9">
        <f>H98+J98</f>
        <v>4322094.0999999996</v>
      </c>
    </row>
    <row r="99" spans="1:12" ht="25.5" x14ac:dyDescent="0.25">
      <c r="A99" s="7" t="s">
        <v>28</v>
      </c>
      <c r="B99" s="8">
        <v>701</v>
      </c>
      <c r="C99" s="8" t="s">
        <v>121</v>
      </c>
      <c r="D99" s="8" t="s">
        <v>31</v>
      </c>
      <c r="E99" s="8">
        <v>9020059300</v>
      </c>
      <c r="F99" s="8">
        <v>200</v>
      </c>
      <c r="G99" s="9">
        <f>69200-23819.1</f>
        <v>45380.9</v>
      </c>
      <c r="H99" s="9">
        <f>69200-23819.1</f>
        <v>45380.9</v>
      </c>
      <c r="I99" s="9"/>
      <c r="J99" s="9"/>
      <c r="K99" s="9">
        <f>G99+I99</f>
        <v>45380.9</v>
      </c>
      <c r="L99" s="9">
        <f>H99+J99</f>
        <v>45380.9</v>
      </c>
    </row>
    <row r="100" spans="1:12" ht="25.5" x14ac:dyDescent="0.25">
      <c r="A100" s="7" t="s">
        <v>124</v>
      </c>
      <c r="B100" s="8">
        <v>701</v>
      </c>
      <c r="C100" s="11" t="s">
        <v>121</v>
      </c>
      <c r="D100" s="11" t="s">
        <v>125</v>
      </c>
      <c r="E100" s="11"/>
      <c r="F100" s="8"/>
      <c r="G100" s="9">
        <f t="shared" ref="G100:L101" si="41">G101</f>
        <v>8439021.6799999997</v>
      </c>
      <c r="H100" s="9">
        <f t="shared" si="41"/>
        <v>0</v>
      </c>
      <c r="I100" s="9">
        <f t="shared" si="41"/>
        <v>-125000</v>
      </c>
      <c r="J100" s="9">
        <f t="shared" si="41"/>
        <v>0</v>
      </c>
      <c r="K100" s="9">
        <f t="shared" si="41"/>
        <v>8314021.6799999997</v>
      </c>
      <c r="L100" s="9">
        <f t="shared" si="41"/>
        <v>0</v>
      </c>
    </row>
    <row r="101" spans="1:12" x14ac:dyDescent="0.25">
      <c r="A101" s="12" t="s">
        <v>19</v>
      </c>
      <c r="B101" s="8">
        <v>701</v>
      </c>
      <c r="C101" s="11" t="s">
        <v>121</v>
      </c>
      <c r="D101" s="11" t="s">
        <v>125</v>
      </c>
      <c r="E101" s="11" t="s">
        <v>20</v>
      </c>
      <c r="F101" s="8"/>
      <c r="G101" s="9">
        <f>G102</f>
        <v>8439021.6799999997</v>
      </c>
      <c r="H101" s="9">
        <f t="shared" si="41"/>
        <v>0</v>
      </c>
      <c r="I101" s="9">
        <f t="shared" si="41"/>
        <v>-125000</v>
      </c>
      <c r="J101" s="9">
        <f t="shared" si="41"/>
        <v>0</v>
      </c>
      <c r="K101" s="9">
        <f t="shared" si="41"/>
        <v>8314021.6799999997</v>
      </c>
      <c r="L101" s="9">
        <f t="shared" si="41"/>
        <v>0</v>
      </c>
    </row>
    <row r="102" spans="1:12" ht="25.5" x14ac:dyDescent="0.25">
      <c r="A102" s="13" t="s">
        <v>126</v>
      </c>
      <c r="B102" s="8">
        <v>701</v>
      </c>
      <c r="C102" s="11" t="s">
        <v>121</v>
      </c>
      <c r="D102" s="11" t="s">
        <v>125</v>
      </c>
      <c r="E102" s="11" t="s">
        <v>127</v>
      </c>
      <c r="F102" s="8"/>
      <c r="G102" s="9">
        <f t="shared" ref="G102:L102" si="42">G105+G103</f>
        <v>8439021.6799999997</v>
      </c>
      <c r="H102" s="9">
        <f t="shared" si="42"/>
        <v>0</v>
      </c>
      <c r="I102" s="9">
        <f t="shared" si="42"/>
        <v>-125000</v>
      </c>
      <c r="J102" s="9">
        <f t="shared" si="42"/>
        <v>0</v>
      </c>
      <c r="K102" s="9">
        <f t="shared" si="42"/>
        <v>8314021.6799999997</v>
      </c>
      <c r="L102" s="9">
        <f t="shared" si="42"/>
        <v>0</v>
      </c>
    </row>
    <row r="103" spans="1:12" ht="51" x14ac:dyDescent="0.25">
      <c r="A103" s="7" t="s">
        <v>29</v>
      </c>
      <c r="B103" s="11" t="s">
        <v>128</v>
      </c>
      <c r="C103" s="11" t="s">
        <v>121</v>
      </c>
      <c r="D103" s="11" t="s">
        <v>125</v>
      </c>
      <c r="E103" s="11" t="s">
        <v>129</v>
      </c>
      <c r="F103" s="8"/>
      <c r="G103" s="9">
        <f t="shared" ref="G103:L103" si="43">G104</f>
        <v>200000</v>
      </c>
      <c r="H103" s="9">
        <f t="shared" si="43"/>
        <v>0</v>
      </c>
      <c r="I103" s="9">
        <f t="shared" si="43"/>
        <v>0</v>
      </c>
      <c r="J103" s="9">
        <f t="shared" si="43"/>
        <v>0</v>
      </c>
      <c r="K103" s="9">
        <f t="shared" si="43"/>
        <v>200000</v>
      </c>
      <c r="L103" s="9">
        <f t="shared" si="43"/>
        <v>0</v>
      </c>
    </row>
    <row r="104" spans="1:12" ht="51" x14ac:dyDescent="0.25">
      <c r="A104" s="7" t="s">
        <v>25</v>
      </c>
      <c r="B104" s="11" t="s">
        <v>128</v>
      </c>
      <c r="C104" s="11" t="s">
        <v>121</v>
      </c>
      <c r="D104" s="11" t="s">
        <v>125</v>
      </c>
      <c r="E104" s="11" t="s">
        <v>129</v>
      </c>
      <c r="F104" s="8">
        <v>100</v>
      </c>
      <c r="G104" s="9">
        <v>200000</v>
      </c>
      <c r="H104" s="9"/>
      <c r="I104" s="9"/>
      <c r="J104" s="9"/>
      <c r="K104" s="9">
        <f>G104+I104</f>
        <v>200000</v>
      </c>
      <c r="L104" s="9">
        <f>H104+J104</f>
        <v>0</v>
      </c>
    </row>
    <row r="105" spans="1:12" ht="38.25" x14ac:dyDescent="0.25">
      <c r="A105" s="7" t="s">
        <v>130</v>
      </c>
      <c r="B105" s="8">
        <v>701</v>
      </c>
      <c r="C105" s="11" t="s">
        <v>121</v>
      </c>
      <c r="D105" s="11" t="s">
        <v>125</v>
      </c>
      <c r="E105" s="11" t="s">
        <v>131</v>
      </c>
      <c r="F105" s="8"/>
      <c r="G105" s="9">
        <f t="shared" ref="G105:L105" si="44">SUM(G106:G108)</f>
        <v>8239021.6799999997</v>
      </c>
      <c r="H105" s="9">
        <f t="shared" si="44"/>
        <v>0</v>
      </c>
      <c r="I105" s="9">
        <f t="shared" si="44"/>
        <v>-125000</v>
      </c>
      <c r="J105" s="9">
        <f t="shared" si="44"/>
        <v>0</v>
      </c>
      <c r="K105" s="9">
        <f t="shared" si="44"/>
        <v>8114021.6799999997</v>
      </c>
      <c r="L105" s="9">
        <f t="shared" si="44"/>
        <v>0</v>
      </c>
    </row>
    <row r="106" spans="1:12" ht="51" x14ac:dyDescent="0.25">
      <c r="A106" s="7" t="s">
        <v>25</v>
      </c>
      <c r="B106" s="8">
        <v>701</v>
      </c>
      <c r="C106" s="11" t="s">
        <v>121</v>
      </c>
      <c r="D106" s="11" t="s">
        <v>125</v>
      </c>
      <c r="E106" s="11" t="s">
        <v>131</v>
      </c>
      <c r="F106" s="8">
        <v>100</v>
      </c>
      <c r="G106" s="9">
        <f>7259757.85+155600+289827.83</f>
        <v>7705185.6799999997</v>
      </c>
      <c r="H106" s="9"/>
      <c r="I106" s="9"/>
      <c r="J106" s="9"/>
      <c r="K106" s="9">
        <f t="shared" ref="K106:L108" si="45">G106+I106</f>
        <v>7705185.6799999997</v>
      </c>
      <c r="L106" s="9">
        <f t="shared" si="45"/>
        <v>0</v>
      </c>
    </row>
    <row r="107" spans="1:12" ht="25.5" x14ac:dyDescent="0.25">
      <c r="A107" s="7" t="s">
        <v>28</v>
      </c>
      <c r="B107" s="8">
        <v>701</v>
      </c>
      <c r="C107" s="11" t="s">
        <v>121</v>
      </c>
      <c r="D107" s="11" t="s">
        <v>125</v>
      </c>
      <c r="E107" s="11" t="s">
        <v>131</v>
      </c>
      <c r="F107" s="8">
        <v>200</v>
      </c>
      <c r="G107" s="9">
        <f>283836+125000</f>
        <v>408836</v>
      </c>
      <c r="H107" s="9"/>
      <c r="I107" s="9"/>
      <c r="J107" s="9"/>
      <c r="K107" s="9">
        <f t="shared" si="45"/>
        <v>408836</v>
      </c>
      <c r="L107" s="9">
        <f t="shared" si="45"/>
        <v>0</v>
      </c>
    </row>
    <row r="108" spans="1:12" hidden="1" x14ac:dyDescent="0.25">
      <c r="A108" s="7" t="s">
        <v>56</v>
      </c>
      <c r="B108" s="8">
        <v>701</v>
      </c>
      <c r="C108" s="11" t="s">
        <v>121</v>
      </c>
      <c r="D108" s="11" t="s">
        <v>125</v>
      </c>
      <c r="E108" s="11" t="s">
        <v>131</v>
      </c>
      <c r="F108" s="8">
        <v>800</v>
      </c>
      <c r="G108" s="9">
        <f>250000-125000</f>
        <v>125000</v>
      </c>
      <c r="H108" s="9"/>
      <c r="I108" s="9">
        <v>-125000</v>
      </c>
      <c r="J108" s="9"/>
      <c r="K108" s="9">
        <f t="shared" si="45"/>
        <v>0</v>
      </c>
      <c r="L108" s="9">
        <f t="shared" si="45"/>
        <v>0</v>
      </c>
    </row>
    <row r="109" spans="1:12" ht="25.5" x14ac:dyDescent="0.25">
      <c r="A109" s="7" t="s">
        <v>132</v>
      </c>
      <c r="B109" s="8">
        <v>701</v>
      </c>
      <c r="C109" s="11" t="s">
        <v>121</v>
      </c>
      <c r="D109" s="11" t="s">
        <v>133</v>
      </c>
      <c r="E109" s="11"/>
      <c r="F109" s="8"/>
      <c r="G109" s="9">
        <f>G110+G124</f>
        <v>994400</v>
      </c>
      <c r="H109" s="9">
        <f>H110+H124</f>
        <v>0</v>
      </c>
      <c r="I109" s="9">
        <f>I110+I124</f>
        <v>1615000</v>
      </c>
      <c r="J109" s="9">
        <f>J110+J124</f>
        <v>0</v>
      </c>
      <c r="K109" s="9">
        <f>K110+K124</f>
        <v>2609400</v>
      </c>
      <c r="L109" s="9">
        <f>L110+L124</f>
        <v>0</v>
      </c>
    </row>
    <row r="110" spans="1:12" ht="25.5" x14ac:dyDescent="0.25">
      <c r="A110" s="10" t="s">
        <v>59</v>
      </c>
      <c r="B110" s="8">
        <v>701</v>
      </c>
      <c r="C110" s="11" t="s">
        <v>121</v>
      </c>
      <c r="D110" s="11" t="s">
        <v>133</v>
      </c>
      <c r="E110" s="11" t="s">
        <v>60</v>
      </c>
      <c r="F110" s="8"/>
      <c r="G110" s="9">
        <f t="shared" ref="G110:L110" si="46">G111</f>
        <v>904400</v>
      </c>
      <c r="H110" s="9">
        <f t="shared" si="46"/>
        <v>0</v>
      </c>
      <c r="I110" s="9">
        <f t="shared" si="46"/>
        <v>1615000</v>
      </c>
      <c r="J110" s="9">
        <f t="shared" si="46"/>
        <v>0</v>
      </c>
      <c r="K110" s="9">
        <f t="shared" si="46"/>
        <v>2519400</v>
      </c>
      <c r="L110" s="9">
        <f t="shared" si="46"/>
        <v>0</v>
      </c>
    </row>
    <row r="111" spans="1:12" ht="25.5" x14ac:dyDescent="0.25">
      <c r="A111" s="7" t="s">
        <v>134</v>
      </c>
      <c r="B111" s="8">
        <v>701</v>
      </c>
      <c r="C111" s="11" t="s">
        <v>121</v>
      </c>
      <c r="D111" s="11" t="s">
        <v>133</v>
      </c>
      <c r="E111" s="11" t="s">
        <v>135</v>
      </c>
      <c r="F111" s="8"/>
      <c r="G111" s="9">
        <f>G112+G115+G118+G121</f>
        <v>904400</v>
      </c>
      <c r="H111" s="9">
        <f>H112+H115+H118+H121</f>
        <v>0</v>
      </c>
      <c r="I111" s="9">
        <f>I112+I115+I118+I121</f>
        <v>1615000</v>
      </c>
      <c r="J111" s="9">
        <f>J112+J115+J118+J121</f>
        <v>0</v>
      </c>
      <c r="K111" s="9">
        <f>K112+K115+K118+K121</f>
        <v>2519400</v>
      </c>
      <c r="L111" s="9">
        <f>L112+L115+L118+L121</f>
        <v>0</v>
      </c>
    </row>
    <row r="112" spans="1:12" ht="25.5" x14ac:dyDescent="0.25">
      <c r="A112" s="7" t="s">
        <v>136</v>
      </c>
      <c r="B112" s="8">
        <v>701</v>
      </c>
      <c r="C112" s="11" t="s">
        <v>121</v>
      </c>
      <c r="D112" s="11" t="s">
        <v>133</v>
      </c>
      <c r="E112" s="11" t="s">
        <v>137</v>
      </c>
      <c r="F112" s="8"/>
      <c r="G112" s="9">
        <f t="shared" ref="G112:L113" si="47">G113</f>
        <v>600000</v>
      </c>
      <c r="H112" s="9">
        <f t="shared" si="47"/>
        <v>0</v>
      </c>
      <c r="I112" s="9">
        <f t="shared" si="47"/>
        <v>0</v>
      </c>
      <c r="J112" s="9">
        <f t="shared" si="47"/>
        <v>0</v>
      </c>
      <c r="K112" s="9">
        <f t="shared" si="47"/>
        <v>600000</v>
      </c>
      <c r="L112" s="9">
        <f t="shared" si="47"/>
        <v>0</v>
      </c>
    </row>
    <row r="113" spans="1:12" x14ac:dyDescent="0.25">
      <c r="A113" s="13" t="s">
        <v>89</v>
      </c>
      <c r="B113" s="8">
        <v>701</v>
      </c>
      <c r="C113" s="11" t="s">
        <v>121</v>
      </c>
      <c r="D113" s="11" t="s">
        <v>133</v>
      </c>
      <c r="E113" s="11" t="s">
        <v>138</v>
      </c>
      <c r="F113" s="8"/>
      <c r="G113" s="9">
        <f t="shared" si="47"/>
        <v>600000</v>
      </c>
      <c r="H113" s="9">
        <f t="shared" si="47"/>
        <v>0</v>
      </c>
      <c r="I113" s="9">
        <f t="shared" si="47"/>
        <v>0</v>
      </c>
      <c r="J113" s="9">
        <f t="shared" si="47"/>
        <v>0</v>
      </c>
      <c r="K113" s="9">
        <f t="shared" si="47"/>
        <v>600000</v>
      </c>
      <c r="L113" s="9">
        <f t="shared" si="47"/>
        <v>0</v>
      </c>
    </row>
    <row r="114" spans="1:12" ht="25.5" x14ac:dyDescent="0.25">
      <c r="A114" s="7" t="s">
        <v>28</v>
      </c>
      <c r="B114" s="8">
        <v>701</v>
      </c>
      <c r="C114" s="11" t="s">
        <v>121</v>
      </c>
      <c r="D114" s="11" t="s">
        <v>133</v>
      </c>
      <c r="E114" s="11" t="s">
        <v>138</v>
      </c>
      <c r="F114" s="8">
        <v>200</v>
      </c>
      <c r="G114" s="9">
        <v>600000</v>
      </c>
      <c r="H114" s="9"/>
      <c r="I114" s="9"/>
      <c r="J114" s="9"/>
      <c r="K114" s="9">
        <f>G114+I114</f>
        <v>600000</v>
      </c>
      <c r="L114" s="9">
        <f>H114+J114</f>
        <v>0</v>
      </c>
    </row>
    <row r="115" spans="1:12" ht="25.5" x14ac:dyDescent="0.25">
      <c r="A115" s="7" t="s">
        <v>139</v>
      </c>
      <c r="B115" s="8">
        <v>701</v>
      </c>
      <c r="C115" s="11" t="s">
        <v>121</v>
      </c>
      <c r="D115" s="11" t="s">
        <v>133</v>
      </c>
      <c r="E115" s="11" t="s">
        <v>140</v>
      </c>
      <c r="F115" s="8"/>
      <c r="G115" s="9">
        <f>G116</f>
        <v>150000</v>
      </c>
      <c r="H115" s="9">
        <f t="shared" ref="H115:L116" si="48">H116</f>
        <v>0</v>
      </c>
      <c r="I115" s="9">
        <f t="shared" si="48"/>
        <v>1615000</v>
      </c>
      <c r="J115" s="9">
        <f t="shared" si="48"/>
        <v>0</v>
      </c>
      <c r="K115" s="9">
        <f t="shared" si="48"/>
        <v>1765000</v>
      </c>
      <c r="L115" s="9">
        <f t="shared" si="48"/>
        <v>0</v>
      </c>
    </row>
    <row r="116" spans="1:12" x14ac:dyDescent="0.25">
      <c r="A116" s="13" t="s">
        <v>89</v>
      </c>
      <c r="B116" s="8">
        <v>701</v>
      </c>
      <c r="C116" s="11" t="s">
        <v>121</v>
      </c>
      <c r="D116" s="11" t="s">
        <v>133</v>
      </c>
      <c r="E116" s="11" t="s">
        <v>141</v>
      </c>
      <c r="F116" s="8"/>
      <c r="G116" s="9">
        <f>G117</f>
        <v>150000</v>
      </c>
      <c r="H116" s="9">
        <f t="shared" si="48"/>
        <v>0</v>
      </c>
      <c r="I116" s="9">
        <f t="shared" si="48"/>
        <v>1615000</v>
      </c>
      <c r="J116" s="9">
        <f t="shared" si="48"/>
        <v>0</v>
      </c>
      <c r="K116" s="9">
        <f t="shared" si="48"/>
        <v>1765000</v>
      </c>
      <c r="L116" s="9">
        <f t="shared" si="48"/>
        <v>0</v>
      </c>
    </row>
    <row r="117" spans="1:12" ht="25.5" x14ac:dyDescent="0.25">
      <c r="A117" s="7" t="s">
        <v>28</v>
      </c>
      <c r="B117" s="8">
        <v>701</v>
      </c>
      <c r="C117" s="11" t="s">
        <v>121</v>
      </c>
      <c r="D117" s="11" t="s">
        <v>133</v>
      </c>
      <c r="E117" s="11" t="s">
        <v>141</v>
      </c>
      <c r="F117" s="8">
        <v>200</v>
      </c>
      <c r="G117" s="9">
        <v>150000</v>
      </c>
      <c r="H117" s="9"/>
      <c r="I117" s="9">
        <f>1490000+125000</f>
        <v>1615000</v>
      </c>
      <c r="J117" s="9"/>
      <c r="K117" s="9">
        <f>G117+I117</f>
        <v>1765000</v>
      </c>
      <c r="L117" s="9">
        <f>H117+J117</f>
        <v>0</v>
      </c>
    </row>
    <row r="118" spans="1:12" ht="38.25" x14ac:dyDescent="0.25">
      <c r="A118" s="19" t="s">
        <v>142</v>
      </c>
      <c r="B118" s="8">
        <v>701</v>
      </c>
      <c r="C118" s="11" t="s">
        <v>121</v>
      </c>
      <c r="D118" s="11" t="s">
        <v>133</v>
      </c>
      <c r="E118" s="11" t="s">
        <v>143</v>
      </c>
      <c r="F118" s="8"/>
      <c r="G118" s="9">
        <f>+G119</f>
        <v>104400</v>
      </c>
      <c r="H118" s="9">
        <f t="shared" ref="H118:L118" si="49">+H119</f>
        <v>0</v>
      </c>
      <c r="I118" s="9">
        <f t="shared" si="49"/>
        <v>0</v>
      </c>
      <c r="J118" s="9">
        <f t="shared" si="49"/>
        <v>0</v>
      </c>
      <c r="K118" s="9">
        <f t="shared" si="49"/>
        <v>104400</v>
      </c>
      <c r="L118" s="9">
        <f t="shared" si="49"/>
        <v>0</v>
      </c>
    </row>
    <row r="119" spans="1:12" ht="25.5" x14ac:dyDescent="0.25">
      <c r="A119" s="7" t="s">
        <v>144</v>
      </c>
      <c r="B119" s="8">
        <v>701</v>
      </c>
      <c r="C119" s="11" t="s">
        <v>121</v>
      </c>
      <c r="D119" s="11" t="s">
        <v>133</v>
      </c>
      <c r="E119" s="11" t="s">
        <v>145</v>
      </c>
      <c r="F119" s="8"/>
      <c r="G119" s="9">
        <f t="shared" ref="G119:L119" si="50">G120</f>
        <v>104400</v>
      </c>
      <c r="H119" s="9">
        <f t="shared" si="50"/>
        <v>0</v>
      </c>
      <c r="I119" s="9">
        <f t="shared" si="50"/>
        <v>0</v>
      </c>
      <c r="J119" s="9">
        <f t="shared" si="50"/>
        <v>0</v>
      </c>
      <c r="K119" s="9">
        <f t="shared" si="50"/>
        <v>104400</v>
      </c>
      <c r="L119" s="9">
        <f t="shared" si="50"/>
        <v>0</v>
      </c>
    </row>
    <row r="120" spans="1:12" ht="25.5" x14ac:dyDescent="0.25">
      <c r="A120" s="7" t="s">
        <v>28</v>
      </c>
      <c r="B120" s="8">
        <v>701</v>
      </c>
      <c r="C120" s="11" t="s">
        <v>121</v>
      </c>
      <c r="D120" s="11" t="s">
        <v>133</v>
      </c>
      <c r="E120" s="11" t="s">
        <v>145</v>
      </c>
      <c r="F120" s="8">
        <v>200</v>
      </c>
      <c r="G120" s="9">
        <v>104400</v>
      </c>
      <c r="H120" s="9"/>
      <c r="I120" s="9"/>
      <c r="J120" s="9"/>
      <c r="K120" s="9">
        <f>G120+I120</f>
        <v>104400</v>
      </c>
      <c r="L120" s="9">
        <f>H120+J120</f>
        <v>0</v>
      </c>
    </row>
    <row r="121" spans="1:12" ht="25.5" x14ac:dyDescent="0.25">
      <c r="A121" s="17" t="s">
        <v>146</v>
      </c>
      <c r="B121" s="8">
        <v>701</v>
      </c>
      <c r="C121" s="11" t="s">
        <v>121</v>
      </c>
      <c r="D121" s="11" t="s">
        <v>133</v>
      </c>
      <c r="E121" s="11" t="s">
        <v>147</v>
      </c>
      <c r="F121" s="8"/>
      <c r="G121" s="9">
        <f>G122</f>
        <v>50000</v>
      </c>
      <c r="H121" s="9">
        <f t="shared" ref="H121:L122" si="51">H122</f>
        <v>0</v>
      </c>
      <c r="I121" s="9">
        <f t="shared" si="51"/>
        <v>0</v>
      </c>
      <c r="J121" s="9">
        <f t="shared" si="51"/>
        <v>0</v>
      </c>
      <c r="K121" s="9">
        <f t="shared" si="51"/>
        <v>50000</v>
      </c>
      <c r="L121" s="9">
        <f t="shared" si="51"/>
        <v>0</v>
      </c>
    </row>
    <row r="122" spans="1:12" ht="38.25" x14ac:dyDescent="0.25">
      <c r="A122" s="17" t="s">
        <v>148</v>
      </c>
      <c r="B122" s="8">
        <v>701</v>
      </c>
      <c r="C122" s="11" t="s">
        <v>121</v>
      </c>
      <c r="D122" s="11" t="s">
        <v>133</v>
      </c>
      <c r="E122" s="11" t="s">
        <v>149</v>
      </c>
      <c r="F122" s="8"/>
      <c r="G122" s="9">
        <f>G123</f>
        <v>50000</v>
      </c>
      <c r="H122" s="9">
        <f t="shared" si="51"/>
        <v>0</v>
      </c>
      <c r="I122" s="9">
        <f t="shared" si="51"/>
        <v>0</v>
      </c>
      <c r="J122" s="9">
        <f t="shared" si="51"/>
        <v>0</v>
      </c>
      <c r="K122" s="9">
        <f t="shared" si="51"/>
        <v>50000</v>
      </c>
      <c r="L122" s="9">
        <f t="shared" si="51"/>
        <v>0</v>
      </c>
    </row>
    <row r="123" spans="1:12" ht="25.5" x14ac:dyDescent="0.25">
      <c r="A123" s="7" t="s">
        <v>28</v>
      </c>
      <c r="B123" s="8">
        <v>701</v>
      </c>
      <c r="C123" s="11" t="s">
        <v>121</v>
      </c>
      <c r="D123" s="11" t="s">
        <v>133</v>
      </c>
      <c r="E123" s="11" t="s">
        <v>149</v>
      </c>
      <c r="F123" s="8">
        <v>200</v>
      </c>
      <c r="G123" s="9">
        <v>50000</v>
      </c>
      <c r="H123" s="9"/>
      <c r="I123" s="9"/>
      <c r="J123" s="9"/>
      <c r="K123" s="9">
        <f>G123+I123</f>
        <v>50000</v>
      </c>
      <c r="L123" s="9">
        <f>H123+J123</f>
        <v>0</v>
      </c>
    </row>
    <row r="124" spans="1:12" ht="51" x14ac:dyDescent="0.25">
      <c r="A124" s="17" t="s">
        <v>150</v>
      </c>
      <c r="B124" s="8">
        <v>701</v>
      </c>
      <c r="C124" s="11" t="s">
        <v>121</v>
      </c>
      <c r="D124" s="11" t="s">
        <v>133</v>
      </c>
      <c r="E124" s="11" t="s">
        <v>151</v>
      </c>
      <c r="F124" s="8"/>
      <c r="G124" s="9">
        <f t="shared" ref="G124:L124" si="52">G125+G130+G133</f>
        <v>90000</v>
      </c>
      <c r="H124" s="9">
        <f t="shared" si="52"/>
        <v>0</v>
      </c>
      <c r="I124" s="9">
        <f t="shared" si="52"/>
        <v>0</v>
      </c>
      <c r="J124" s="9">
        <f t="shared" si="52"/>
        <v>0</v>
      </c>
      <c r="K124" s="9">
        <f t="shared" si="52"/>
        <v>90000</v>
      </c>
      <c r="L124" s="9">
        <f t="shared" si="52"/>
        <v>0</v>
      </c>
    </row>
    <row r="125" spans="1:12" ht="25.5" x14ac:dyDescent="0.25">
      <c r="A125" s="17" t="s">
        <v>152</v>
      </c>
      <c r="B125" s="8">
        <v>701</v>
      </c>
      <c r="C125" s="11" t="s">
        <v>121</v>
      </c>
      <c r="D125" s="11" t="s">
        <v>133</v>
      </c>
      <c r="E125" s="11" t="s">
        <v>153</v>
      </c>
      <c r="F125" s="8"/>
      <c r="G125" s="9">
        <f t="shared" ref="G125:L125" si="53">G126+G128</f>
        <v>50000</v>
      </c>
      <c r="H125" s="9">
        <f t="shared" si="53"/>
        <v>0</v>
      </c>
      <c r="I125" s="9">
        <f t="shared" si="53"/>
        <v>0</v>
      </c>
      <c r="J125" s="9">
        <f t="shared" si="53"/>
        <v>0</v>
      </c>
      <c r="K125" s="9">
        <f t="shared" si="53"/>
        <v>50000</v>
      </c>
      <c r="L125" s="9">
        <f t="shared" si="53"/>
        <v>0</v>
      </c>
    </row>
    <row r="126" spans="1:12" ht="25.5" x14ac:dyDescent="0.25">
      <c r="A126" s="17" t="s">
        <v>154</v>
      </c>
      <c r="B126" s="8">
        <v>701</v>
      </c>
      <c r="C126" s="11" t="s">
        <v>121</v>
      </c>
      <c r="D126" s="11" t="s">
        <v>133</v>
      </c>
      <c r="E126" s="11" t="s">
        <v>155</v>
      </c>
      <c r="F126" s="8"/>
      <c r="G126" s="9">
        <f t="shared" ref="G126:L126" si="54">G127</f>
        <v>10000</v>
      </c>
      <c r="H126" s="9">
        <f t="shared" si="54"/>
        <v>0</v>
      </c>
      <c r="I126" s="9">
        <f t="shared" si="54"/>
        <v>0</v>
      </c>
      <c r="J126" s="9">
        <f t="shared" si="54"/>
        <v>0</v>
      </c>
      <c r="K126" s="9">
        <f t="shared" si="54"/>
        <v>10000</v>
      </c>
      <c r="L126" s="9">
        <f t="shared" si="54"/>
        <v>0</v>
      </c>
    </row>
    <row r="127" spans="1:12" ht="25.5" x14ac:dyDescent="0.25">
      <c r="A127" s="7" t="s">
        <v>28</v>
      </c>
      <c r="B127" s="8">
        <v>701</v>
      </c>
      <c r="C127" s="11" t="s">
        <v>121</v>
      </c>
      <c r="D127" s="11" t="s">
        <v>133</v>
      </c>
      <c r="E127" s="11" t="s">
        <v>155</v>
      </c>
      <c r="F127" s="8">
        <v>200</v>
      </c>
      <c r="G127" s="9">
        <v>10000</v>
      </c>
      <c r="H127" s="9"/>
      <c r="I127" s="9"/>
      <c r="J127" s="9"/>
      <c r="K127" s="9">
        <f t="shared" ref="K127:L135" si="55">G127+I127</f>
        <v>10000</v>
      </c>
      <c r="L127" s="9">
        <f t="shared" si="55"/>
        <v>0</v>
      </c>
    </row>
    <row r="128" spans="1:12" ht="25.5" x14ac:dyDescent="0.25">
      <c r="A128" s="17" t="s">
        <v>156</v>
      </c>
      <c r="B128" s="8">
        <v>701</v>
      </c>
      <c r="C128" s="11" t="s">
        <v>121</v>
      </c>
      <c r="D128" s="11" t="s">
        <v>133</v>
      </c>
      <c r="E128" s="11" t="s">
        <v>157</v>
      </c>
      <c r="F128" s="8"/>
      <c r="G128" s="9">
        <f t="shared" ref="G128:L128" si="56">G129</f>
        <v>40000</v>
      </c>
      <c r="H128" s="9">
        <f t="shared" si="56"/>
        <v>0</v>
      </c>
      <c r="I128" s="9">
        <f t="shared" si="56"/>
        <v>0</v>
      </c>
      <c r="J128" s="9">
        <f t="shared" si="56"/>
        <v>0</v>
      </c>
      <c r="K128" s="9">
        <f t="shared" si="56"/>
        <v>40000</v>
      </c>
      <c r="L128" s="9">
        <f t="shared" si="56"/>
        <v>0</v>
      </c>
    </row>
    <row r="129" spans="1:12" ht="25.5" x14ac:dyDescent="0.25">
      <c r="A129" s="7" t="s">
        <v>28</v>
      </c>
      <c r="B129" s="8">
        <v>701</v>
      </c>
      <c r="C129" s="11" t="s">
        <v>121</v>
      </c>
      <c r="D129" s="11" t="s">
        <v>133</v>
      </c>
      <c r="E129" s="11" t="s">
        <v>157</v>
      </c>
      <c r="F129" s="8">
        <v>200</v>
      </c>
      <c r="G129" s="9">
        <v>40000</v>
      </c>
      <c r="H129" s="9"/>
      <c r="I129" s="9"/>
      <c r="J129" s="9"/>
      <c r="K129" s="9">
        <f t="shared" si="55"/>
        <v>40000</v>
      </c>
      <c r="L129" s="9">
        <f t="shared" si="55"/>
        <v>0</v>
      </c>
    </row>
    <row r="130" spans="1:12" ht="38.25" x14ac:dyDescent="0.25">
      <c r="A130" s="17" t="s">
        <v>158</v>
      </c>
      <c r="B130" s="8">
        <v>701</v>
      </c>
      <c r="C130" s="11" t="s">
        <v>121</v>
      </c>
      <c r="D130" s="11" t="s">
        <v>133</v>
      </c>
      <c r="E130" s="11" t="s">
        <v>159</v>
      </c>
      <c r="F130" s="8"/>
      <c r="G130" s="9">
        <f>G131</f>
        <v>10000</v>
      </c>
      <c r="H130" s="9">
        <f t="shared" ref="H130:L131" si="57">H131</f>
        <v>0</v>
      </c>
      <c r="I130" s="9">
        <f t="shared" si="57"/>
        <v>0</v>
      </c>
      <c r="J130" s="9">
        <f t="shared" si="57"/>
        <v>0</v>
      </c>
      <c r="K130" s="9">
        <f t="shared" si="57"/>
        <v>10000</v>
      </c>
      <c r="L130" s="9">
        <f t="shared" si="57"/>
        <v>0</v>
      </c>
    </row>
    <row r="131" spans="1:12" ht="25.5" x14ac:dyDescent="0.25">
      <c r="A131" s="17" t="s">
        <v>160</v>
      </c>
      <c r="B131" s="8">
        <v>701</v>
      </c>
      <c r="C131" s="11" t="s">
        <v>121</v>
      </c>
      <c r="D131" s="11" t="s">
        <v>133</v>
      </c>
      <c r="E131" s="11" t="s">
        <v>161</v>
      </c>
      <c r="F131" s="8"/>
      <c r="G131" s="9">
        <f>G132</f>
        <v>10000</v>
      </c>
      <c r="H131" s="9">
        <f t="shared" si="57"/>
        <v>0</v>
      </c>
      <c r="I131" s="9">
        <f t="shared" si="57"/>
        <v>0</v>
      </c>
      <c r="J131" s="9">
        <f t="shared" si="57"/>
        <v>0</v>
      </c>
      <c r="K131" s="9">
        <f t="shared" si="57"/>
        <v>10000</v>
      </c>
      <c r="L131" s="9">
        <f t="shared" si="57"/>
        <v>0</v>
      </c>
    </row>
    <row r="132" spans="1:12" ht="25.5" x14ac:dyDescent="0.25">
      <c r="A132" s="7" t="s">
        <v>28</v>
      </c>
      <c r="B132" s="8">
        <v>701</v>
      </c>
      <c r="C132" s="11" t="s">
        <v>121</v>
      </c>
      <c r="D132" s="11" t="s">
        <v>133</v>
      </c>
      <c r="E132" s="11" t="s">
        <v>161</v>
      </c>
      <c r="F132" s="8">
        <v>200</v>
      </c>
      <c r="G132" s="9">
        <v>10000</v>
      </c>
      <c r="H132" s="9"/>
      <c r="I132" s="9"/>
      <c r="J132" s="9"/>
      <c r="K132" s="9">
        <f t="shared" si="55"/>
        <v>10000</v>
      </c>
      <c r="L132" s="9">
        <f t="shared" si="55"/>
        <v>0</v>
      </c>
    </row>
    <row r="133" spans="1:12" ht="38.25" x14ac:dyDescent="0.25">
      <c r="A133" s="17" t="s">
        <v>162</v>
      </c>
      <c r="B133" s="8">
        <v>701</v>
      </c>
      <c r="C133" s="11" t="s">
        <v>121</v>
      </c>
      <c r="D133" s="11" t="s">
        <v>133</v>
      </c>
      <c r="E133" s="11" t="s">
        <v>163</v>
      </c>
      <c r="F133" s="8"/>
      <c r="G133" s="9">
        <f>G134</f>
        <v>30000</v>
      </c>
      <c r="H133" s="9">
        <f t="shared" ref="H133:L134" si="58">H134</f>
        <v>0</v>
      </c>
      <c r="I133" s="9">
        <f t="shared" si="58"/>
        <v>0</v>
      </c>
      <c r="J133" s="9">
        <f t="shared" si="58"/>
        <v>0</v>
      </c>
      <c r="K133" s="9">
        <f t="shared" si="58"/>
        <v>30000</v>
      </c>
      <c r="L133" s="9">
        <f t="shared" si="58"/>
        <v>0</v>
      </c>
    </row>
    <row r="134" spans="1:12" ht="38.25" x14ac:dyDescent="0.25">
      <c r="A134" s="17" t="s">
        <v>164</v>
      </c>
      <c r="B134" s="8">
        <v>701</v>
      </c>
      <c r="C134" s="11" t="s">
        <v>121</v>
      </c>
      <c r="D134" s="11" t="s">
        <v>133</v>
      </c>
      <c r="E134" s="11" t="s">
        <v>165</v>
      </c>
      <c r="F134" s="8"/>
      <c r="G134" s="9">
        <f>G135</f>
        <v>30000</v>
      </c>
      <c r="H134" s="9">
        <f t="shared" si="58"/>
        <v>0</v>
      </c>
      <c r="I134" s="9">
        <f t="shared" si="58"/>
        <v>0</v>
      </c>
      <c r="J134" s="9">
        <f t="shared" si="58"/>
        <v>0</v>
      </c>
      <c r="K134" s="9">
        <f t="shared" si="58"/>
        <v>30000</v>
      </c>
      <c r="L134" s="9">
        <f t="shared" si="58"/>
        <v>0</v>
      </c>
    </row>
    <row r="135" spans="1:12" ht="25.5" x14ac:dyDescent="0.25">
      <c r="A135" s="7" t="s">
        <v>28</v>
      </c>
      <c r="B135" s="8">
        <v>701</v>
      </c>
      <c r="C135" s="11" t="s">
        <v>121</v>
      </c>
      <c r="D135" s="11" t="s">
        <v>133</v>
      </c>
      <c r="E135" s="11" t="s">
        <v>165</v>
      </c>
      <c r="F135" s="8">
        <v>200</v>
      </c>
      <c r="G135" s="9">
        <v>30000</v>
      </c>
      <c r="H135" s="9"/>
      <c r="I135" s="9"/>
      <c r="J135" s="9"/>
      <c r="K135" s="9">
        <f t="shared" si="55"/>
        <v>30000</v>
      </c>
      <c r="L135" s="9">
        <f t="shared" si="55"/>
        <v>0</v>
      </c>
    </row>
    <row r="136" spans="1:12" x14ac:dyDescent="0.25">
      <c r="A136" s="7" t="s">
        <v>166</v>
      </c>
      <c r="B136" s="8">
        <v>701</v>
      </c>
      <c r="C136" s="11" t="s">
        <v>31</v>
      </c>
      <c r="D136" s="11"/>
      <c r="E136" s="11"/>
      <c r="F136" s="8"/>
      <c r="G136" s="9">
        <f>G137+G159</f>
        <v>27663540.079999998</v>
      </c>
      <c r="H136" s="9">
        <f>H137+H159</f>
        <v>53262.9</v>
      </c>
      <c r="I136" s="9">
        <f>I137+I159</f>
        <v>1507685</v>
      </c>
      <c r="J136" s="9">
        <f>J137+J159</f>
        <v>0</v>
      </c>
      <c r="K136" s="9">
        <f>K137+K159</f>
        <v>29171225.079999998</v>
      </c>
      <c r="L136" s="9">
        <f>L137+L159</f>
        <v>53262.9</v>
      </c>
    </row>
    <row r="137" spans="1:12" x14ac:dyDescent="0.25">
      <c r="A137" s="7" t="s">
        <v>167</v>
      </c>
      <c r="B137" s="8">
        <v>701</v>
      </c>
      <c r="C137" s="11" t="s">
        <v>31</v>
      </c>
      <c r="D137" s="11" t="s">
        <v>168</v>
      </c>
      <c r="E137" s="11"/>
      <c r="F137" s="8"/>
      <c r="G137" s="9">
        <f t="shared" ref="G137:L137" si="59">G138+G145</f>
        <v>24889412.079999998</v>
      </c>
      <c r="H137" s="9">
        <f t="shared" si="59"/>
        <v>9449.9</v>
      </c>
      <c r="I137" s="9">
        <f t="shared" si="59"/>
        <v>71000</v>
      </c>
      <c r="J137" s="9">
        <f t="shared" si="59"/>
        <v>0</v>
      </c>
      <c r="K137" s="9">
        <f t="shared" si="59"/>
        <v>24960412.079999998</v>
      </c>
      <c r="L137" s="9">
        <f t="shared" si="59"/>
        <v>9449.9</v>
      </c>
    </row>
    <row r="138" spans="1:12" ht="25.5" x14ac:dyDescent="0.25">
      <c r="A138" s="7" t="s">
        <v>169</v>
      </c>
      <c r="B138" s="8">
        <v>701</v>
      </c>
      <c r="C138" s="11" t="s">
        <v>31</v>
      </c>
      <c r="D138" s="11" t="s">
        <v>168</v>
      </c>
      <c r="E138" s="11" t="s">
        <v>33</v>
      </c>
      <c r="F138" s="8"/>
      <c r="G138" s="9">
        <f>G139</f>
        <v>14835.009999999998</v>
      </c>
      <c r="H138" s="9">
        <f t="shared" ref="H138:L139" si="60">H139</f>
        <v>9449.9</v>
      </c>
      <c r="I138" s="9">
        <f t="shared" si="60"/>
        <v>0</v>
      </c>
      <c r="J138" s="9">
        <f t="shared" si="60"/>
        <v>0</v>
      </c>
      <c r="K138" s="9">
        <f t="shared" si="60"/>
        <v>14835.009999999998</v>
      </c>
      <c r="L138" s="9">
        <f t="shared" si="60"/>
        <v>9449.9</v>
      </c>
    </row>
    <row r="139" spans="1:12" ht="38.25" x14ac:dyDescent="0.25">
      <c r="A139" s="7" t="s">
        <v>170</v>
      </c>
      <c r="B139" s="8">
        <v>701</v>
      </c>
      <c r="C139" s="11" t="s">
        <v>31</v>
      </c>
      <c r="D139" s="11" t="s">
        <v>168</v>
      </c>
      <c r="E139" s="11" t="s">
        <v>69</v>
      </c>
      <c r="F139" s="8"/>
      <c r="G139" s="9">
        <f>G140</f>
        <v>14835.009999999998</v>
      </c>
      <c r="H139" s="9">
        <f>H140</f>
        <v>9449.9</v>
      </c>
      <c r="I139" s="9">
        <f t="shared" si="60"/>
        <v>0</v>
      </c>
      <c r="J139" s="9">
        <f t="shared" si="60"/>
        <v>0</v>
      </c>
      <c r="K139" s="9">
        <f t="shared" si="60"/>
        <v>14835.009999999998</v>
      </c>
      <c r="L139" s="9">
        <f t="shared" si="60"/>
        <v>9449.9</v>
      </c>
    </row>
    <row r="140" spans="1:12" ht="38.25" x14ac:dyDescent="0.25">
      <c r="A140" s="7" t="s">
        <v>171</v>
      </c>
      <c r="B140" s="8">
        <v>701</v>
      </c>
      <c r="C140" s="11" t="s">
        <v>31</v>
      </c>
      <c r="D140" s="11" t="s">
        <v>168</v>
      </c>
      <c r="E140" s="11" t="s">
        <v>172</v>
      </c>
      <c r="F140" s="8"/>
      <c r="G140" s="9">
        <f t="shared" ref="G140:L140" si="61">G141+G143</f>
        <v>14835.009999999998</v>
      </c>
      <c r="H140" s="9">
        <f t="shared" si="61"/>
        <v>9449.9</v>
      </c>
      <c r="I140" s="9">
        <f t="shared" si="61"/>
        <v>0</v>
      </c>
      <c r="J140" s="9">
        <f t="shared" si="61"/>
        <v>0</v>
      </c>
      <c r="K140" s="9">
        <f t="shared" si="61"/>
        <v>14835.009999999998</v>
      </c>
      <c r="L140" s="9">
        <f t="shared" si="61"/>
        <v>9449.9</v>
      </c>
    </row>
    <row r="141" spans="1:12" ht="38.25" x14ac:dyDescent="0.25">
      <c r="A141" s="7" t="s">
        <v>173</v>
      </c>
      <c r="B141" s="8">
        <v>701</v>
      </c>
      <c r="C141" s="11" t="s">
        <v>31</v>
      </c>
      <c r="D141" s="11" t="s">
        <v>168</v>
      </c>
      <c r="E141" s="11" t="s">
        <v>174</v>
      </c>
      <c r="F141" s="8"/>
      <c r="G141" s="9">
        <f t="shared" ref="G141:L141" si="62">G142</f>
        <v>9449.9</v>
      </c>
      <c r="H141" s="9">
        <f t="shared" si="62"/>
        <v>9449.9</v>
      </c>
      <c r="I141" s="9">
        <f t="shared" si="62"/>
        <v>0</v>
      </c>
      <c r="J141" s="9">
        <f t="shared" si="62"/>
        <v>0</v>
      </c>
      <c r="K141" s="9">
        <f t="shared" si="62"/>
        <v>9449.9</v>
      </c>
      <c r="L141" s="9">
        <f t="shared" si="62"/>
        <v>9449.9</v>
      </c>
    </row>
    <row r="142" spans="1:12" ht="25.5" x14ac:dyDescent="0.25">
      <c r="A142" s="7" t="s">
        <v>28</v>
      </c>
      <c r="B142" s="8">
        <v>701</v>
      </c>
      <c r="C142" s="11" t="s">
        <v>31</v>
      </c>
      <c r="D142" s="11" t="s">
        <v>168</v>
      </c>
      <c r="E142" s="11" t="s">
        <v>174</v>
      </c>
      <c r="F142" s="8">
        <v>200</v>
      </c>
      <c r="G142" s="9">
        <v>9449.9</v>
      </c>
      <c r="H142" s="9">
        <v>9449.9</v>
      </c>
      <c r="I142" s="9"/>
      <c r="J142" s="9"/>
      <c r="K142" s="9">
        <f>G142+I142</f>
        <v>9449.9</v>
      </c>
      <c r="L142" s="9">
        <f>H142+J142</f>
        <v>9449.9</v>
      </c>
    </row>
    <row r="143" spans="1:12" ht="38.25" x14ac:dyDescent="0.25">
      <c r="A143" s="7" t="s">
        <v>175</v>
      </c>
      <c r="B143" s="8">
        <v>701</v>
      </c>
      <c r="C143" s="11" t="s">
        <v>31</v>
      </c>
      <c r="D143" s="11" t="s">
        <v>168</v>
      </c>
      <c r="E143" s="8" t="s">
        <v>176</v>
      </c>
      <c r="F143" s="8"/>
      <c r="G143" s="9">
        <f t="shared" ref="G143:L143" si="63">G144</f>
        <v>5385.11</v>
      </c>
      <c r="H143" s="9">
        <f t="shared" si="63"/>
        <v>0</v>
      </c>
      <c r="I143" s="9">
        <f t="shared" si="63"/>
        <v>0</v>
      </c>
      <c r="J143" s="9">
        <f t="shared" si="63"/>
        <v>0</v>
      </c>
      <c r="K143" s="9">
        <f t="shared" si="63"/>
        <v>5385.11</v>
      </c>
      <c r="L143" s="9">
        <f t="shared" si="63"/>
        <v>0</v>
      </c>
    </row>
    <row r="144" spans="1:12" ht="25.5" x14ac:dyDescent="0.25">
      <c r="A144" s="7" t="s">
        <v>28</v>
      </c>
      <c r="B144" s="8">
        <v>701</v>
      </c>
      <c r="C144" s="11" t="s">
        <v>31</v>
      </c>
      <c r="D144" s="11" t="s">
        <v>168</v>
      </c>
      <c r="E144" s="8" t="s">
        <v>176</v>
      </c>
      <c r="F144" s="8">
        <v>200</v>
      </c>
      <c r="G144" s="9">
        <v>5385.11</v>
      </c>
      <c r="H144" s="9"/>
      <c r="I144" s="9"/>
      <c r="J144" s="9"/>
      <c r="K144" s="9">
        <f>G144+I144</f>
        <v>5385.11</v>
      </c>
      <c r="L144" s="9">
        <f>H144+J144</f>
        <v>0</v>
      </c>
    </row>
    <row r="145" spans="1:14" x14ac:dyDescent="0.25">
      <c r="A145" s="7" t="s">
        <v>19</v>
      </c>
      <c r="B145" s="8">
        <v>701</v>
      </c>
      <c r="C145" s="11" t="s">
        <v>31</v>
      </c>
      <c r="D145" s="11" t="s">
        <v>168</v>
      </c>
      <c r="E145" s="8">
        <v>9000000000</v>
      </c>
      <c r="F145" s="8"/>
      <c r="G145" s="9">
        <f t="shared" ref="G145:L145" si="64">G146</f>
        <v>24874577.069999997</v>
      </c>
      <c r="H145" s="9">
        <f t="shared" si="64"/>
        <v>0</v>
      </c>
      <c r="I145" s="9">
        <f t="shared" si="64"/>
        <v>71000</v>
      </c>
      <c r="J145" s="9">
        <f t="shared" si="64"/>
        <v>0</v>
      </c>
      <c r="K145" s="9">
        <f t="shared" si="64"/>
        <v>24945577.069999997</v>
      </c>
      <c r="L145" s="9">
        <f t="shared" si="64"/>
        <v>0</v>
      </c>
    </row>
    <row r="146" spans="1:14" ht="25.5" x14ac:dyDescent="0.25">
      <c r="A146" s="13" t="s">
        <v>102</v>
      </c>
      <c r="B146" s="8">
        <v>701</v>
      </c>
      <c r="C146" s="11" t="s">
        <v>31</v>
      </c>
      <c r="D146" s="11" t="s">
        <v>168</v>
      </c>
      <c r="E146" s="11" t="s">
        <v>103</v>
      </c>
      <c r="F146" s="11"/>
      <c r="G146" s="9">
        <f>G149+G147+G157+G151+G153+G155</f>
        <v>24874577.069999997</v>
      </c>
      <c r="H146" s="9">
        <f t="shared" ref="H146:L146" si="65">H149+H147+H157+H151+H153+H155</f>
        <v>0</v>
      </c>
      <c r="I146" s="9">
        <f t="shared" si="65"/>
        <v>71000</v>
      </c>
      <c r="J146" s="9">
        <f t="shared" si="65"/>
        <v>0</v>
      </c>
      <c r="K146" s="9">
        <f t="shared" si="65"/>
        <v>24945577.069999997</v>
      </c>
      <c r="L146" s="9">
        <f t="shared" si="65"/>
        <v>0</v>
      </c>
    </row>
    <row r="147" spans="1:14" ht="51" x14ac:dyDescent="0.25">
      <c r="A147" s="7" t="s">
        <v>29</v>
      </c>
      <c r="B147" s="8">
        <v>701</v>
      </c>
      <c r="C147" s="11" t="s">
        <v>31</v>
      </c>
      <c r="D147" s="11" t="s">
        <v>168</v>
      </c>
      <c r="E147" s="11" t="s">
        <v>104</v>
      </c>
      <c r="F147" s="11"/>
      <c r="G147" s="9">
        <f t="shared" ref="G147:L147" si="66">G148</f>
        <v>750000</v>
      </c>
      <c r="H147" s="9">
        <f t="shared" si="66"/>
        <v>0</v>
      </c>
      <c r="I147" s="9">
        <f t="shared" si="66"/>
        <v>0</v>
      </c>
      <c r="J147" s="9">
        <f t="shared" si="66"/>
        <v>0</v>
      </c>
      <c r="K147" s="9">
        <f t="shared" si="66"/>
        <v>750000</v>
      </c>
      <c r="L147" s="9">
        <f t="shared" si="66"/>
        <v>0</v>
      </c>
    </row>
    <row r="148" spans="1:14" ht="25.5" x14ac:dyDescent="0.25">
      <c r="A148" s="7" t="s">
        <v>67</v>
      </c>
      <c r="B148" s="8">
        <v>701</v>
      </c>
      <c r="C148" s="11" t="s">
        <v>31</v>
      </c>
      <c r="D148" s="11" t="s">
        <v>168</v>
      </c>
      <c r="E148" s="11" t="s">
        <v>104</v>
      </c>
      <c r="F148" s="11" t="s">
        <v>177</v>
      </c>
      <c r="G148" s="9">
        <v>750000</v>
      </c>
      <c r="H148" s="9"/>
      <c r="I148" s="9"/>
      <c r="J148" s="9"/>
      <c r="K148" s="9">
        <f>G148+I148</f>
        <v>750000</v>
      </c>
      <c r="L148" s="9">
        <f>H148+J148</f>
        <v>0</v>
      </c>
    </row>
    <row r="149" spans="1:14" ht="38.25" x14ac:dyDescent="0.25">
      <c r="A149" s="15" t="s">
        <v>106</v>
      </c>
      <c r="B149" s="8">
        <v>701</v>
      </c>
      <c r="C149" s="11" t="s">
        <v>31</v>
      </c>
      <c r="D149" s="11" t="s">
        <v>168</v>
      </c>
      <c r="E149" s="11" t="s">
        <v>107</v>
      </c>
      <c r="F149" s="8"/>
      <c r="G149" s="9">
        <f t="shared" ref="G149:L149" si="67">G150</f>
        <v>21132217.539999999</v>
      </c>
      <c r="H149" s="9">
        <f t="shared" si="67"/>
        <v>0</v>
      </c>
      <c r="I149" s="9">
        <f t="shared" si="67"/>
        <v>0</v>
      </c>
      <c r="J149" s="9">
        <f t="shared" si="67"/>
        <v>0</v>
      </c>
      <c r="K149" s="9">
        <f t="shared" si="67"/>
        <v>21132217.539999999</v>
      </c>
      <c r="L149" s="9">
        <f t="shared" si="67"/>
        <v>0</v>
      </c>
      <c r="N149" s="14"/>
    </row>
    <row r="150" spans="1:14" ht="25.5" x14ac:dyDescent="0.25">
      <c r="A150" s="7" t="s">
        <v>67</v>
      </c>
      <c r="B150" s="8">
        <v>701</v>
      </c>
      <c r="C150" s="11" t="s">
        <v>31</v>
      </c>
      <c r="D150" s="11" t="s">
        <v>168</v>
      </c>
      <c r="E150" s="11" t="s">
        <v>107</v>
      </c>
      <c r="F150" s="8">
        <v>600</v>
      </c>
      <c r="G150" s="9">
        <v>21132217.539999999</v>
      </c>
      <c r="H150" s="9"/>
      <c r="I150" s="9"/>
      <c r="J150" s="9"/>
      <c r="K150" s="9">
        <f>G150+I150</f>
        <v>21132217.539999999</v>
      </c>
      <c r="L150" s="9">
        <f>H150+J150</f>
        <v>0</v>
      </c>
      <c r="N150" s="16"/>
    </row>
    <row r="151" spans="1:14" ht="25.5" x14ac:dyDescent="0.25">
      <c r="A151" s="15" t="s">
        <v>108</v>
      </c>
      <c r="B151" s="8">
        <v>701</v>
      </c>
      <c r="C151" s="11" t="s">
        <v>31</v>
      </c>
      <c r="D151" s="11" t="s">
        <v>168</v>
      </c>
      <c r="E151" s="11" t="s">
        <v>109</v>
      </c>
      <c r="F151" s="8"/>
      <c r="G151" s="9">
        <f>G152</f>
        <v>307921.68</v>
      </c>
      <c r="H151" s="9"/>
      <c r="I151" s="9"/>
      <c r="J151" s="9"/>
      <c r="K151" s="9">
        <f t="shared" ref="K151:L156" si="68">G151+I151</f>
        <v>307921.68</v>
      </c>
      <c r="L151" s="9">
        <f t="shared" si="68"/>
        <v>0</v>
      </c>
    </row>
    <row r="152" spans="1:14" ht="25.5" x14ac:dyDescent="0.25">
      <c r="A152" s="7" t="s">
        <v>67</v>
      </c>
      <c r="B152" s="8">
        <v>701</v>
      </c>
      <c r="C152" s="11" t="s">
        <v>31</v>
      </c>
      <c r="D152" s="11" t="s">
        <v>168</v>
      </c>
      <c r="E152" s="11" t="s">
        <v>109</v>
      </c>
      <c r="F152" s="8">
        <v>600</v>
      </c>
      <c r="G152" s="9">
        <v>307921.68</v>
      </c>
      <c r="H152" s="9"/>
      <c r="I152" s="9"/>
      <c r="J152" s="9"/>
      <c r="K152" s="9">
        <f t="shared" si="68"/>
        <v>307921.68</v>
      </c>
      <c r="L152" s="9">
        <f t="shared" si="68"/>
        <v>0</v>
      </c>
    </row>
    <row r="153" spans="1:14" ht="25.5" x14ac:dyDescent="0.25">
      <c r="A153" s="15" t="s">
        <v>110</v>
      </c>
      <c r="B153" s="8">
        <v>701</v>
      </c>
      <c r="C153" s="11" t="s">
        <v>31</v>
      </c>
      <c r="D153" s="11" t="s">
        <v>168</v>
      </c>
      <c r="E153" s="11" t="s">
        <v>111</v>
      </c>
      <c r="F153" s="8"/>
      <c r="G153" s="9">
        <f>G154</f>
        <v>1366652.15</v>
      </c>
      <c r="H153" s="9"/>
      <c r="I153" s="9"/>
      <c r="J153" s="9"/>
      <c r="K153" s="9">
        <f t="shared" si="68"/>
        <v>1366652.15</v>
      </c>
      <c r="L153" s="9">
        <f t="shared" si="68"/>
        <v>0</v>
      </c>
    </row>
    <row r="154" spans="1:14" ht="25.5" x14ac:dyDescent="0.25">
      <c r="A154" s="7" t="s">
        <v>67</v>
      </c>
      <c r="B154" s="8">
        <v>701</v>
      </c>
      <c r="C154" s="11" t="s">
        <v>31</v>
      </c>
      <c r="D154" s="11" t="s">
        <v>168</v>
      </c>
      <c r="E154" s="11" t="s">
        <v>111</v>
      </c>
      <c r="F154" s="8">
        <v>600</v>
      </c>
      <c r="G154" s="9">
        <v>1366652.15</v>
      </c>
      <c r="H154" s="9"/>
      <c r="I154" s="9"/>
      <c r="J154" s="9"/>
      <c r="K154" s="9">
        <f t="shared" si="68"/>
        <v>1366652.15</v>
      </c>
      <c r="L154" s="9">
        <f t="shared" si="68"/>
        <v>0</v>
      </c>
    </row>
    <row r="155" spans="1:14" ht="25.5" x14ac:dyDescent="0.25">
      <c r="A155" s="15" t="s">
        <v>112</v>
      </c>
      <c r="B155" s="8">
        <v>701</v>
      </c>
      <c r="C155" s="11" t="s">
        <v>31</v>
      </c>
      <c r="D155" s="11" t="s">
        <v>168</v>
      </c>
      <c r="E155" s="11" t="s">
        <v>113</v>
      </c>
      <c r="F155" s="8"/>
      <c r="G155" s="9">
        <f>G156</f>
        <v>1317785.7</v>
      </c>
      <c r="H155" s="9"/>
      <c r="I155" s="9"/>
      <c r="J155" s="9"/>
      <c r="K155" s="9">
        <f t="shared" si="68"/>
        <v>1317785.7</v>
      </c>
      <c r="L155" s="9">
        <f t="shared" si="68"/>
        <v>0</v>
      </c>
    </row>
    <row r="156" spans="1:14" ht="25.5" x14ac:dyDescent="0.25">
      <c r="A156" s="7" t="s">
        <v>67</v>
      </c>
      <c r="B156" s="8">
        <v>701</v>
      </c>
      <c r="C156" s="11" t="s">
        <v>31</v>
      </c>
      <c r="D156" s="11" t="s">
        <v>168</v>
      </c>
      <c r="E156" s="11" t="s">
        <v>113</v>
      </c>
      <c r="F156" s="8">
        <v>600</v>
      </c>
      <c r="G156" s="9">
        <v>1317785.7</v>
      </c>
      <c r="H156" s="9"/>
      <c r="I156" s="9"/>
      <c r="J156" s="9"/>
      <c r="K156" s="9">
        <f t="shared" si="68"/>
        <v>1317785.7</v>
      </c>
      <c r="L156" s="9">
        <f t="shared" si="68"/>
        <v>0</v>
      </c>
    </row>
    <row r="157" spans="1:14" x14ac:dyDescent="0.25">
      <c r="A157" s="7" t="s">
        <v>178</v>
      </c>
      <c r="B157" s="8">
        <v>701</v>
      </c>
      <c r="C157" s="11" t="s">
        <v>31</v>
      </c>
      <c r="D157" s="11" t="s">
        <v>168</v>
      </c>
      <c r="E157" s="11" t="s">
        <v>115</v>
      </c>
      <c r="F157" s="11"/>
      <c r="G157" s="9">
        <f t="shared" ref="G157:L157" si="69">G158</f>
        <v>0</v>
      </c>
      <c r="H157" s="9">
        <f t="shared" si="69"/>
        <v>0</v>
      </c>
      <c r="I157" s="9">
        <f t="shared" si="69"/>
        <v>71000</v>
      </c>
      <c r="J157" s="9">
        <f t="shared" si="69"/>
        <v>0</v>
      </c>
      <c r="K157" s="9">
        <f t="shared" si="69"/>
        <v>71000</v>
      </c>
      <c r="L157" s="9">
        <f t="shared" si="69"/>
        <v>0</v>
      </c>
    </row>
    <row r="158" spans="1:14" ht="25.5" x14ac:dyDescent="0.25">
      <c r="A158" s="7" t="s">
        <v>67</v>
      </c>
      <c r="B158" s="8">
        <v>701</v>
      </c>
      <c r="C158" s="11" t="s">
        <v>31</v>
      </c>
      <c r="D158" s="11" t="s">
        <v>168</v>
      </c>
      <c r="E158" s="11" t="s">
        <v>115</v>
      </c>
      <c r="F158" s="11" t="s">
        <v>177</v>
      </c>
      <c r="G158" s="9">
        <v>0</v>
      </c>
      <c r="H158" s="9"/>
      <c r="I158" s="9">
        <v>71000</v>
      </c>
      <c r="J158" s="9"/>
      <c r="K158" s="9">
        <f>G158+I158</f>
        <v>71000</v>
      </c>
      <c r="L158" s="9">
        <f>H158+J158</f>
        <v>0</v>
      </c>
    </row>
    <row r="159" spans="1:14" x14ac:dyDescent="0.25">
      <c r="A159" s="7" t="s">
        <v>179</v>
      </c>
      <c r="B159" s="8">
        <v>701</v>
      </c>
      <c r="C159" s="11" t="s">
        <v>31</v>
      </c>
      <c r="D159" s="11" t="s">
        <v>180</v>
      </c>
      <c r="E159" s="11"/>
      <c r="F159" s="8"/>
      <c r="G159" s="9">
        <f>G160+G172</f>
        <v>2774128</v>
      </c>
      <c r="H159" s="9">
        <f>H160+H172</f>
        <v>43813</v>
      </c>
      <c r="I159" s="9">
        <f>I160+I172</f>
        <v>1436685</v>
      </c>
      <c r="J159" s="9">
        <f>J160+J172</f>
        <v>0</v>
      </c>
      <c r="K159" s="9">
        <f>K160+K172</f>
        <v>4210813</v>
      </c>
      <c r="L159" s="9">
        <f>L160+L172</f>
        <v>43813</v>
      </c>
    </row>
    <row r="160" spans="1:14" ht="25.5" x14ac:dyDescent="0.25">
      <c r="A160" s="7" t="s">
        <v>181</v>
      </c>
      <c r="B160" s="8">
        <v>701</v>
      </c>
      <c r="C160" s="11" t="s">
        <v>31</v>
      </c>
      <c r="D160" s="11" t="s">
        <v>180</v>
      </c>
      <c r="E160" s="11" t="s">
        <v>182</v>
      </c>
      <c r="F160" s="8"/>
      <c r="G160" s="9">
        <f>G161+G168</f>
        <v>358000</v>
      </c>
      <c r="H160" s="9">
        <f>H161+H168</f>
        <v>0</v>
      </c>
      <c r="I160" s="9">
        <f>I161+I168</f>
        <v>0</v>
      </c>
      <c r="J160" s="9">
        <f>J161+J168</f>
        <v>0</v>
      </c>
      <c r="K160" s="9">
        <f>K161+K168</f>
        <v>358000</v>
      </c>
      <c r="L160" s="9">
        <f>L161+L168</f>
        <v>0</v>
      </c>
    </row>
    <row r="161" spans="1:12" ht="38.25" x14ac:dyDescent="0.25">
      <c r="A161" s="7" t="s">
        <v>183</v>
      </c>
      <c r="B161" s="8">
        <v>701</v>
      </c>
      <c r="C161" s="11" t="s">
        <v>31</v>
      </c>
      <c r="D161" s="11" t="s">
        <v>180</v>
      </c>
      <c r="E161" s="11" t="s">
        <v>184</v>
      </c>
      <c r="F161" s="8"/>
      <c r="G161" s="9">
        <f t="shared" ref="G161:L161" si="70">G162+G165</f>
        <v>258000</v>
      </c>
      <c r="H161" s="9">
        <f t="shared" si="70"/>
        <v>0</v>
      </c>
      <c r="I161" s="9">
        <f t="shared" si="70"/>
        <v>0</v>
      </c>
      <c r="J161" s="9">
        <f t="shared" si="70"/>
        <v>0</v>
      </c>
      <c r="K161" s="9">
        <f t="shared" si="70"/>
        <v>258000</v>
      </c>
      <c r="L161" s="9">
        <f t="shared" si="70"/>
        <v>0</v>
      </c>
    </row>
    <row r="162" spans="1:12" ht="25.5" x14ac:dyDescent="0.25">
      <c r="A162" s="7" t="s">
        <v>185</v>
      </c>
      <c r="B162" s="8">
        <v>701</v>
      </c>
      <c r="C162" s="11" t="s">
        <v>31</v>
      </c>
      <c r="D162" s="11" t="s">
        <v>180</v>
      </c>
      <c r="E162" s="11" t="s">
        <v>186</v>
      </c>
      <c r="F162" s="8"/>
      <c r="G162" s="9">
        <f t="shared" ref="G162:L163" si="71">G163</f>
        <v>60000</v>
      </c>
      <c r="H162" s="9">
        <f t="shared" si="71"/>
        <v>0</v>
      </c>
      <c r="I162" s="9">
        <f t="shared" si="71"/>
        <v>0</v>
      </c>
      <c r="J162" s="9">
        <f t="shared" si="71"/>
        <v>0</v>
      </c>
      <c r="K162" s="9">
        <f t="shared" si="71"/>
        <v>60000</v>
      </c>
      <c r="L162" s="9">
        <f t="shared" si="71"/>
        <v>0</v>
      </c>
    </row>
    <row r="163" spans="1:12" x14ac:dyDescent="0.25">
      <c r="A163" s="13" t="s">
        <v>89</v>
      </c>
      <c r="B163" s="8">
        <v>701</v>
      </c>
      <c r="C163" s="11" t="s">
        <v>31</v>
      </c>
      <c r="D163" s="11" t="s">
        <v>180</v>
      </c>
      <c r="E163" s="11" t="s">
        <v>187</v>
      </c>
      <c r="F163" s="8"/>
      <c r="G163" s="9">
        <f t="shared" si="71"/>
        <v>60000</v>
      </c>
      <c r="H163" s="9">
        <f t="shared" si="71"/>
        <v>0</v>
      </c>
      <c r="I163" s="9">
        <f t="shared" si="71"/>
        <v>0</v>
      </c>
      <c r="J163" s="9">
        <f t="shared" si="71"/>
        <v>0</v>
      </c>
      <c r="K163" s="9">
        <f t="shared" si="71"/>
        <v>60000</v>
      </c>
      <c r="L163" s="9">
        <f t="shared" si="71"/>
        <v>0</v>
      </c>
    </row>
    <row r="164" spans="1:12" ht="25.5" x14ac:dyDescent="0.25">
      <c r="A164" s="7" t="s">
        <v>28</v>
      </c>
      <c r="B164" s="8">
        <v>701</v>
      </c>
      <c r="C164" s="11" t="s">
        <v>31</v>
      </c>
      <c r="D164" s="11" t="s">
        <v>180</v>
      </c>
      <c r="E164" s="11" t="s">
        <v>187</v>
      </c>
      <c r="F164" s="8">
        <v>200</v>
      </c>
      <c r="G164" s="9">
        <v>60000</v>
      </c>
      <c r="H164" s="9"/>
      <c r="I164" s="9"/>
      <c r="J164" s="9"/>
      <c r="K164" s="9">
        <f>G164+I164</f>
        <v>60000</v>
      </c>
      <c r="L164" s="9">
        <f>H164+J164</f>
        <v>0</v>
      </c>
    </row>
    <row r="165" spans="1:12" ht="25.5" x14ac:dyDescent="0.25">
      <c r="A165" s="7" t="s">
        <v>188</v>
      </c>
      <c r="B165" s="8">
        <v>701</v>
      </c>
      <c r="C165" s="11" t="s">
        <v>31</v>
      </c>
      <c r="D165" s="11" t="s">
        <v>180</v>
      </c>
      <c r="E165" s="11" t="s">
        <v>189</v>
      </c>
      <c r="F165" s="8"/>
      <c r="G165" s="9">
        <f>+G166</f>
        <v>198000</v>
      </c>
      <c r="H165" s="9">
        <f t="shared" ref="H165:L165" si="72">+H166</f>
        <v>0</v>
      </c>
      <c r="I165" s="9">
        <f t="shared" si="72"/>
        <v>0</v>
      </c>
      <c r="J165" s="9">
        <f t="shared" si="72"/>
        <v>0</v>
      </c>
      <c r="K165" s="9">
        <f t="shared" si="72"/>
        <v>198000</v>
      </c>
      <c r="L165" s="9">
        <f t="shared" si="72"/>
        <v>0</v>
      </c>
    </row>
    <row r="166" spans="1:12" ht="25.5" x14ac:dyDescent="0.25">
      <c r="A166" s="7" t="s">
        <v>190</v>
      </c>
      <c r="B166" s="8">
        <v>701</v>
      </c>
      <c r="C166" s="11" t="s">
        <v>31</v>
      </c>
      <c r="D166" s="11" t="s">
        <v>180</v>
      </c>
      <c r="E166" s="11" t="s">
        <v>191</v>
      </c>
      <c r="F166" s="8"/>
      <c r="G166" s="9">
        <f t="shared" ref="G166:L166" si="73">G167</f>
        <v>198000</v>
      </c>
      <c r="H166" s="9">
        <f t="shared" si="73"/>
        <v>0</v>
      </c>
      <c r="I166" s="9">
        <f t="shared" si="73"/>
        <v>0</v>
      </c>
      <c r="J166" s="9">
        <f t="shared" si="73"/>
        <v>0</v>
      </c>
      <c r="K166" s="9">
        <f t="shared" si="73"/>
        <v>198000</v>
      </c>
      <c r="L166" s="9">
        <f t="shared" si="73"/>
        <v>0</v>
      </c>
    </row>
    <row r="167" spans="1:12" x14ac:dyDescent="0.25">
      <c r="A167" s="7" t="s">
        <v>56</v>
      </c>
      <c r="B167" s="8">
        <v>701</v>
      </c>
      <c r="C167" s="11" t="s">
        <v>31</v>
      </c>
      <c r="D167" s="11" t="s">
        <v>180</v>
      </c>
      <c r="E167" s="11" t="s">
        <v>191</v>
      </c>
      <c r="F167" s="8">
        <v>800</v>
      </c>
      <c r="G167" s="9">
        <v>198000</v>
      </c>
      <c r="H167" s="9"/>
      <c r="I167" s="9"/>
      <c r="J167" s="9"/>
      <c r="K167" s="9">
        <f>G167+I167</f>
        <v>198000</v>
      </c>
      <c r="L167" s="9">
        <f>H167+J167</f>
        <v>0</v>
      </c>
    </row>
    <row r="168" spans="1:12" ht="25.5" x14ac:dyDescent="0.25">
      <c r="A168" s="7" t="s">
        <v>192</v>
      </c>
      <c r="B168" s="8">
        <v>701</v>
      </c>
      <c r="C168" s="11" t="s">
        <v>31</v>
      </c>
      <c r="D168" s="11" t="s">
        <v>180</v>
      </c>
      <c r="E168" s="11" t="s">
        <v>193</v>
      </c>
      <c r="F168" s="8"/>
      <c r="G168" s="9">
        <f t="shared" ref="G168:L168" si="74">G170</f>
        <v>100000</v>
      </c>
      <c r="H168" s="9">
        <f t="shared" si="74"/>
        <v>0</v>
      </c>
      <c r="I168" s="9">
        <f t="shared" si="74"/>
        <v>0</v>
      </c>
      <c r="J168" s="9">
        <f t="shared" si="74"/>
        <v>0</v>
      </c>
      <c r="K168" s="9">
        <f t="shared" si="74"/>
        <v>100000</v>
      </c>
      <c r="L168" s="9">
        <f t="shared" si="74"/>
        <v>0</v>
      </c>
    </row>
    <row r="169" spans="1:12" ht="63.75" x14ac:dyDescent="0.25">
      <c r="A169" s="7" t="s">
        <v>194</v>
      </c>
      <c r="B169" s="8">
        <v>701</v>
      </c>
      <c r="C169" s="11" t="s">
        <v>31</v>
      </c>
      <c r="D169" s="11" t="s">
        <v>180</v>
      </c>
      <c r="E169" s="11" t="s">
        <v>195</v>
      </c>
      <c r="F169" s="8"/>
      <c r="G169" s="9">
        <f t="shared" ref="G169:L170" si="75">G170</f>
        <v>100000</v>
      </c>
      <c r="H169" s="9">
        <f t="shared" si="75"/>
        <v>0</v>
      </c>
      <c r="I169" s="9">
        <f t="shared" si="75"/>
        <v>0</v>
      </c>
      <c r="J169" s="9">
        <f t="shared" si="75"/>
        <v>0</v>
      </c>
      <c r="K169" s="9">
        <f t="shared" si="75"/>
        <v>100000</v>
      </c>
      <c r="L169" s="9">
        <f t="shared" si="75"/>
        <v>0</v>
      </c>
    </row>
    <row r="170" spans="1:12" x14ac:dyDescent="0.25">
      <c r="A170" s="13" t="s">
        <v>89</v>
      </c>
      <c r="B170" s="8">
        <v>701</v>
      </c>
      <c r="C170" s="11" t="s">
        <v>31</v>
      </c>
      <c r="D170" s="11" t="s">
        <v>180</v>
      </c>
      <c r="E170" s="11" t="s">
        <v>196</v>
      </c>
      <c r="F170" s="8"/>
      <c r="G170" s="9">
        <f t="shared" si="75"/>
        <v>100000</v>
      </c>
      <c r="H170" s="9">
        <f t="shared" si="75"/>
        <v>0</v>
      </c>
      <c r="I170" s="9">
        <f t="shared" si="75"/>
        <v>0</v>
      </c>
      <c r="J170" s="9">
        <f t="shared" si="75"/>
        <v>0</v>
      </c>
      <c r="K170" s="9">
        <f t="shared" si="75"/>
        <v>100000</v>
      </c>
      <c r="L170" s="9">
        <f t="shared" si="75"/>
        <v>0</v>
      </c>
    </row>
    <row r="171" spans="1:12" ht="25.5" x14ac:dyDescent="0.25">
      <c r="A171" s="7" t="s">
        <v>28</v>
      </c>
      <c r="B171" s="8">
        <v>701</v>
      </c>
      <c r="C171" s="11" t="s">
        <v>31</v>
      </c>
      <c r="D171" s="11" t="s">
        <v>180</v>
      </c>
      <c r="E171" s="11" t="s">
        <v>196</v>
      </c>
      <c r="F171" s="8">
        <v>200</v>
      </c>
      <c r="G171" s="9">
        <v>100000</v>
      </c>
      <c r="H171" s="9"/>
      <c r="I171" s="9"/>
      <c r="J171" s="9"/>
      <c r="K171" s="9">
        <f>G171+I171</f>
        <v>100000</v>
      </c>
      <c r="L171" s="9">
        <f>H171+J171</f>
        <v>0</v>
      </c>
    </row>
    <row r="172" spans="1:12" x14ac:dyDescent="0.25">
      <c r="A172" s="12" t="s">
        <v>19</v>
      </c>
      <c r="B172" s="8">
        <v>701</v>
      </c>
      <c r="C172" s="11" t="s">
        <v>31</v>
      </c>
      <c r="D172" s="11" t="s">
        <v>180</v>
      </c>
      <c r="E172" s="11" t="s">
        <v>20</v>
      </c>
      <c r="F172" s="8"/>
      <c r="G172" s="9">
        <f t="shared" ref="G172:L172" si="76">G173</f>
        <v>2416128</v>
      </c>
      <c r="H172" s="9">
        <f t="shared" si="76"/>
        <v>43813</v>
      </c>
      <c r="I172" s="9">
        <f t="shared" si="76"/>
        <v>1436685</v>
      </c>
      <c r="J172" s="9">
        <f t="shared" si="76"/>
        <v>0</v>
      </c>
      <c r="K172" s="9">
        <f t="shared" si="76"/>
        <v>3852813</v>
      </c>
      <c r="L172" s="9">
        <f t="shared" si="76"/>
        <v>43813</v>
      </c>
    </row>
    <row r="173" spans="1:12" ht="24" x14ac:dyDescent="0.25">
      <c r="A173" s="20" t="s">
        <v>21</v>
      </c>
      <c r="B173" s="8">
        <v>701</v>
      </c>
      <c r="C173" s="11" t="s">
        <v>31</v>
      </c>
      <c r="D173" s="11" t="s">
        <v>180</v>
      </c>
      <c r="E173" s="11" t="s">
        <v>22</v>
      </c>
      <c r="F173" s="8"/>
      <c r="G173" s="9">
        <f>G174+G176+G178</f>
        <v>2416128</v>
      </c>
      <c r="H173" s="9">
        <f t="shared" ref="H173:L173" si="77">H174+H176+H178</f>
        <v>43813</v>
      </c>
      <c r="I173" s="9">
        <f t="shared" si="77"/>
        <v>1436685</v>
      </c>
      <c r="J173" s="9">
        <f t="shared" si="77"/>
        <v>0</v>
      </c>
      <c r="K173" s="9">
        <f t="shared" si="77"/>
        <v>3852813</v>
      </c>
      <c r="L173" s="9">
        <f t="shared" si="77"/>
        <v>43813</v>
      </c>
    </row>
    <row r="174" spans="1:12" ht="63.75" x14ac:dyDescent="0.25">
      <c r="A174" s="7" t="s">
        <v>197</v>
      </c>
      <c r="B174" s="8">
        <v>701</v>
      </c>
      <c r="C174" s="11" t="s">
        <v>31</v>
      </c>
      <c r="D174" s="11" t="s">
        <v>180</v>
      </c>
      <c r="E174" s="11" t="s">
        <v>198</v>
      </c>
      <c r="F174" s="8"/>
      <c r="G174" s="9">
        <f t="shared" ref="G174:L174" si="78">SUM(G175:G175)</f>
        <v>43813</v>
      </c>
      <c r="H174" s="9">
        <f t="shared" si="78"/>
        <v>43813</v>
      </c>
      <c r="I174" s="9">
        <f t="shared" si="78"/>
        <v>0</v>
      </c>
      <c r="J174" s="9">
        <f t="shared" si="78"/>
        <v>0</v>
      </c>
      <c r="K174" s="9">
        <f t="shared" si="78"/>
        <v>43813</v>
      </c>
      <c r="L174" s="9">
        <f t="shared" si="78"/>
        <v>43813</v>
      </c>
    </row>
    <row r="175" spans="1:12" ht="51" x14ac:dyDescent="0.25">
      <c r="A175" s="7" t="s">
        <v>25</v>
      </c>
      <c r="B175" s="8">
        <v>701</v>
      </c>
      <c r="C175" s="11" t="s">
        <v>31</v>
      </c>
      <c r="D175" s="11" t="s">
        <v>180</v>
      </c>
      <c r="E175" s="11" t="s">
        <v>198</v>
      </c>
      <c r="F175" s="8">
        <v>100</v>
      </c>
      <c r="G175" s="9">
        <v>43813</v>
      </c>
      <c r="H175" s="9">
        <v>43813</v>
      </c>
      <c r="I175" s="9"/>
      <c r="J175" s="9"/>
      <c r="K175" s="9">
        <f>G175+I175</f>
        <v>43813</v>
      </c>
      <c r="L175" s="9">
        <f>H175+J175</f>
        <v>43813</v>
      </c>
    </row>
    <row r="176" spans="1:12" ht="38.25" x14ac:dyDescent="0.25">
      <c r="A176" s="21" t="s">
        <v>199</v>
      </c>
      <c r="B176" s="8">
        <v>701</v>
      </c>
      <c r="C176" s="11" t="s">
        <v>31</v>
      </c>
      <c r="D176" s="11" t="s">
        <v>180</v>
      </c>
      <c r="E176" s="11" t="s">
        <v>200</v>
      </c>
      <c r="F176" s="8"/>
      <c r="G176" s="9">
        <f t="shared" ref="G176:L176" si="79">G177</f>
        <v>0</v>
      </c>
      <c r="H176" s="9">
        <f t="shared" si="79"/>
        <v>0</v>
      </c>
      <c r="I176" s="9">
        <f t="shared" si="79"/>
        <v>1436685</v>
      </c>
      <c r="J176" s="9">
        <f t="shared" si="79"/>
        <v>0</v>
      </c>
      <c r="K176" s="9">
        <f t="shared" si="79"/>
        <v>1436685</v>
      </c>
      <c r="L176" s="9">
        <f t="shared" si="79"/>
        <v>0</v>
      </c>
    </row>
    <row r="177" spans="1:12" ht="25.5" x14ac:dyDescent="0.25">
      <c r="A177" s="7" t="s">
        <v>28</v>
      </c>
      <c r="B177" s="8">
        <v>701</v>
      </c>
      <c r="C177" s="11" t="s">
        <v>31</v>
      </c>
      <c r="D177" s="11" t="s">
        <v>180</v>
      </c>
      <c r="E177" s="11" t="s">
        <v>200</v>
      </c>
      <c r="F177" s="8">
        <v>200</v>
      </c>
      <c r="G177" s="9">
        <v>0</v>
      </c>
      <c r="H177" s="9"/>
      <c r="I177" s="9">
        <v>1436685</v>
      </c>
      <c r="J177" s="9"/>
      <c r="K177" s="9">
        <f>G177+I177</f>
        <v>1436685</v>
      </c>
      <c r="L177" s="9">
        <f>H177+J177</f>
        <v>0</v>
      </c>
    </row>
    <row r="178" spans="1:12" ht="38.25" x14ac:dyDescent="0.25">
      <c r="A178" s="17" t="s">
        <v>201</v>
      </c>
      <c r="B178" s="8">
        <v>701</v>
      </c>
      <c r="C178" s="11" t="s">
        <v>31</v>
      </c>
      <c r="D178" s="11" t="s">
        <v>180</v>
      </c>
      <c r="E178" s="11" t="s">
        <v>202</v>
      </c>
      <c r="F178" s="8"/>
      <c r="G178" s="9">
        <f t="shared" ref="G178:L178" si="80">G179</f>
        <v>2372315</v>
      </c>
      <c r="H178" s="9">
        <f t="shared" si="80"/>
        <v>0</v>
      </c>
      <c r="I178" s="9">
        <f t="shared" si="80"/>
        <v>0</v>
      </c>
      <c r="J178" s="9">
        <f t="shared" si="80"/>
        <v>0</v>
      </c>
      <c r="K178" s="9">
        <f t="shared" si="80"/>
        <v>2372315</v>
      </c>
      <c r="L178" s="9">
        <f t="shared" si="80"/>
        <v>0</v>
      </c>
    </row>
    <row r="179" spans="1:12" ht="25.5" x14ac:dyDescent="0.25">
      <c r="A179" s="7" t="s">
        <v>28</v>
      </c>
      <c r="B179" s="8">
        <v>701</v>
      </c>
      <c r="C179" s="11" t="s">
        <v>31</v>
      </c>
      <c r="D179" s="11" t="s">
        <v>180</v>
      </c>
      <c r="E179" s="11" t="s">
        <v>202</v>
      </c>
      <c r="F179" s="8">
        <v>200</v>
      </c>
      <c r="G179" s="9">
        <f>2000000+372315</f>
        <v>2372315</v>
      </c>
      <c r="H179" s="9"/>
      <c r="I179" s="9"/>
      <c r="J179" s="9"/>
      <c r="K179" s="9">
        <f>G179+I179</f>
        <v>2372315</v>
      </c>
      <c r="L179" s="9">
        <f>H179+J179</f>
        <v>0</v>
      </c>
    </row>
    <row r="180" spans="1:12" x14ac:dyDescent="0.25">
      <c r="A180" s="7" t="s">
        <v>211</v>
      </c>
      <c r="B180" s="8">
        <v>701</v>
      </c>
      <c r="C180" s="11" t="s">
        <v>55</v>
      </c>
      <c r="D180" s="11"/>
      <c r="E180" s="11"/>
      <c r="F180" s="8"/>
      <c r="G180" s="9">
        <f>G181+G203+G192</f>
        <v>515469014.76999998</v>
      </c>
      <c r="H180" s="9">
        <f>H181+H203+H192</f>
        <v>416565000</v>
      </c>
      <c r="I180" s="9">
        <f>I181+I203+I192</f>
        <v>0</v>
      </c>
      <c r="J180" s="9">
        <f>J181+J203+J192</f>
        <v>0</v>
      </c>
      <c r="K180" s="9">
        <f>K181+K203+K192</f>
        <v>515469014.76999998</v>
      </c>
      <c r="L180" s="9">
        <f>L181+L203+L192</f>
        <v>416565000</v>
      </c>
    </row>
    <row r="181" spans="1:12" x14ac:dyDescent="0.25">
      <c r="A181" s="7" t="s">
        <v>212</v>
      </c>
      <c r="B181" s="8">
        <v>701</v>
      </c>
      <c r="C181" s="11" t="s">
        <v>55</v>
      </c>
      <c r="D181" s="11" t="s">
        <v>16</v>
      </c>
      <c r="E181" s="11"/>
      <c r="F181" s="8"/>
      <c r="G181" s="9">
        <f t="shared" ref="G181:L182" si="81">G182</f>
        <v>124638391.03999999</v>
      </c>
      <c r="H181" s="9">
        <f t="shared" si="81"/>
        <v>73362400</v>
      </c>
      <c r="I181" s="9">
        <f t="shared" si="81"/>
        <v>0</v>
      </c>
      <c r="J181" s="9">
        <f t="shared" si="81"/>
        <v>0</v>
      </c>
      <c r="K181" s="9">
        <f t="shared" si="81"/>
        <v>124638391.03999999</v>
      </c>
      <c r="L181" s="9">
        <f t="shared" si="81"/>
        <v>73362400</v>
      </c>
    </row>
    <row r="182" spans="1:12" ht="25.5" x14ac:dyDescent="0.25">
      <c r="A182" s="7" t="s">
        <v>213</v>
      </c>
      <c r="B182" s="8">
        <v>701</v>
      </c>
      <c r="C182" s="11" t="s">
        <v>55</v>
      </c>
      <c r="D182" s="11" t="s">
        <v>16</v>
      </c>
      <c r="E182" s="11" t="s">
        <v>214</v>
      </c>
      <c r="F182" s="8"/>
      <c r="G182" s="9">
        <f>G183</f>
        <v>124638391.03999999</v>
      </c>
      <c r="H182" s="9">
        <f t="shared" si="81"/>
        <v>73362400</v>
      </c>
      <c r="I182" s="9">
        <f t="shared" si="81"/>
        <v>0</v>
      </c>
      <c r="J182" s="9">
        <f t="shared" si="81"/>
        <v>0</v>
      </c>
      <c r="K182" s="9">
        <f t="shared" si="81"/>
        <v>124638391.03999999</v>
      </c>
      <c r="L182" s="9">
        <f t="shared" si="81"/>
        <v>73362400</v>
      </c>
    </row>
    <row r="183" spans="1:12" ht="25.5" x14ac:dyDescent="0.25">
      <c r="A183" s="7" t="s">
        <v>215</v>
      </c>
      <c r="B183" s="8">
        <v>701</v>
      </c>
      <c r="C183" s="11" t="s">
        <v>55</v>
      </c>
      <c r="D183" s="11" t="s">
        <v>16</v>
      </c>
      <c r="E183" s="11" t="s">
        <v>216</v>
      </c>
      <c r="F183" s="8"/>
      <c r="G183" s="9">
        <f>G184+G189</f>
        <v>124638391.03999999</v>
      </c>
      <c r="H183" s="9">
        <f>H184+H189</f>
        <v>73362400</v>
      </c>
      <c r="I183" s="9">
        <f>I184+I189</f>
        <v>0</v>
      </c>
      <c r="J183" s="9">
        <f>J184+J189</f>
        <v>0</v>
      </c>
      <c r="K183" s="9">
        <f>K184+K189</f>
        <v>124638391.03999999</v>
      </c>
      <c r="L183" s="9">
        <f>L184+L189</f>
        <v>73362400</v>
      </c>
    </row>
    <row r="184" spans="1:12" ht="25.5" x14ac:dyDescent="0.25">
      <c r="A184" s="7" t="s">
        <v>217</v>
      </c>
      <c r="B184" s="8">
        <v>701</v>
      </c>
      <c r="C184" s="11" t="s">
        <v>55</v>
      </c>
      <c r="D184" s="11" t="s">
        <v>16</v>
      </c>
      <c r="E184" s="11" t="s">
        <v>218</v>
      </c>
      <c r="F184" s="8"/>
      <c r="G184" s="9">
        <f>+G187+G185</f>
        <v>65511991.039999999</v>
      </c>
      <c r="H184" s="9">
        <f t="shared" ref="H184:L184" si="82">+H187+H185</f>
        <v>28026800</v>
      </c>
      <c r="I184" s="9">
        <f t="shared" si="82"/>
        <v>0</v>
      </c>
      <c r="J184" s="9">
        <f t="shared" si="82"/>
        <v>0</v>
      </c>
      <c r="K184" s="9">
        <f t="shared" si="82"/>
        <v>65511991.039999999</v>
      </c>
      <c r="L184" s="9">
        <f t="shared" si="82"/>
        <v>28026800</v>
      </c>
    </row>
    <row r="185" spans="1:12" ht="25.5" x14ac:dyDescent="0.25">
      <c r="A185" s="7" t="s">
        <v>219</v>
      </c>
      <c r="B185" s="8">
        <v>701</v>
      </c>
      <c r="C185" s="11" t="s">
        <v>55</v>
      </c>
      <c r="D185" s="11" t="s">
        <v>16</v>
      </c>
      <c r="E185" s="11" t="s">
        <v>220</v>
      </c>
      <c r="F185" s="8"/>
      <c r="G185" s="9">
        <f t="shared" ref="G185:L185" si="83">G186</f>
        <v>28026800</v>
      </c>
      <c r="H185" s="9">
        <f t="shared" si="83"/>
        <v>28026800</v>
      </c>
      <c r="I185" s="9">
        <f t="shared" si="83"/>
        <v>0</v>
      </c>
      <c r="J185" s="9">
        <f t="shared" si="83"/>
        <v>0</v>
      </c>
      <c r="K185" s="9">
        <f t="shared" si="83"/>
        <v>28026800</v>
      </c>
      <c r="L185" s="9">
        <f t="shared" si="83"/>
        <v>28026800</v>
      </c>
    </row>
    <row r="186" spans="1:12" ht="25.5" x14ac:dyDescent="0.25">
      <c r="A186" s="7" t="s">
        <v>221</v>
      </c>
      <c r="B186" s="8">
        <v>701</v>
      </c>
      <c r="C186" s="11" t="s">
        <v>55</v>
      </c>
      <c r="D186" s="11" t="s">
        <v>16</v>
      </c>
      <c r="E186" s="11" t="s">
        <v>220</v>
      </c>
      <c r="F186" s="8">
        <v>400</v>
      </c>
      <c r="G186" s="9">
        <v>28026800</v>
      </c>
      <c r="H186" s="9">
        <v>28026800</v>
      </c>
      <c r="I186" s="9"/>
      <c r="J186" s="9"/>
      <c r="K186" s="9">
        <f>G186+I186</f>
        <v>28026800</v>
      </c>
      <c r="L186" s="9">
        <f>H186+J186</f>
        <v>28026800</v>
      </c>
    </row>
    <row r="187" spans="1:12" ht="38.25" x14ac:dyDescent="0.25">
      <c r="A187" s="13" t="s">
        <v>223</v>
      </c>
      <c r="B187" s="8">
        <v>701</v>
      </c>
      <c r="C187" s="11" t="s">
        <v>55</v>
      </c>
      <c r="D187" s="11" t="s">
        <v>16</v>
      </c>
      <c r="E187" s="11" t="s">
        <v>224</v>
      </c>
      <c r="F187" s="8"/>
      <c r="G187" s="9">
        <f t="shared" ref="G187:L187" si="84">G188</f>
        <v>37485191.039999999</v>
      </c>
      <c r="H187" s="9">
        <f t="shared" si="84"/>
        <v>0</v>
      </c>
      <c r="I187" s="9">
        <f t="shared" si="84"/>
        <v>0</v>
      </c>
      <c r="J187" s="9">
        <f t="shared" si="84"/>
        <v>0</v>
      </c>
      <c r="K187" s="9">
        <f t="shared" si="84"/>
        <v>37485191.039999999</v>
      </c>
      <c r="L187" s="9">
        <f t="shared" si="84"/>
        <v>0</v>
      </c>
    </row>
    <row r="188" spans="1:12" ht="25.5" x14ac:dyDescent="0.25">
      <c r="A188" s="7" t="s">
        <v>221</v>
      </c>
      <c r="B188" s="8">
        <v>701</v>
      </c>
      <c r="C188" s="11" t="s">
        <v>55</v>
      </c>
      <c r="D188" s="11" t="s">
        <v>16</v>
      </c>
      <c r="E188" s="11" t="s">
        <v>224</v>
      </c>
      <c r="F188" s="8">
        <v>400</v>
      </c>
      <c r="G188" s="9">
        <f>25485191.04+12000000</f>
        <v>37485191.039999999</v>
      </c>
      <c r="H188" s="9"/>
      <c r="I188" s="9"/>
      <c r="J188" s="9"/>
      <c r="K188" s="9">
        <f>G188+I188</f>
        <v>37485191.039999999</v>
      </c>
      <c r="L188" s="9">
        <f>H188+J188</f>
        <v>0</v>
      </c>
    </row>
    <row r="189" spans="1:12" ht="38.25" x14ac:dyDescent="0.25">
      <c r="A189" s="7" t="s">
        <v>225</v>
      </c>
      <c r="B189" s="8">
        <v>701</v>
      </c>
      <c r="C189" s="11" t="s">
        <v>55</v>
      </c>
      <c r="D189" s="11" t="s">
        <v>16</v>
      </c>
      <c r="E189" s="11" t="s">
        <v>226</v>
      </c>
      <c r="F189" s="8"/>
      <c r="G189" s="9">
        <f>G190</f>
        <v>59126399.999999993</v>
      </c>
      <c r="H189" s="9">
        <f t="shared" ref="H189:L189" si="85">H190</f>
        <v>45335600</v>
      </c>
      <c r="I189" s="9">
        <f t="shared" si="85"/>
        <v>0</v>
      </c>
      <c r="J189" s="9">
        <f t="shared" si="85"/>
        <v>0</v>
      </c>
      <c r="K189" s="9">
        <f t="shared" si="85"/>
        <v>59126399.999999993</v>
      </c>
      <c r="L189" s="9">
        <f t="shared" si="85"/>
        <v>45335600</v>
      </c>
    </row>
    <row r="190" spans="1:12" ht="51" x14ac:dyDescent="0.2">
      <c r="A190" s="24" t="s">
        <v>222</v>
      </c>
      <c r="B190" s="8">
        <v>701</v>
      </c>
      <c r="C190" s="11" t="s">
        <v>55</v>
      </c>
      <c r="D190" s="11" t="s">
        <v>16</v>
      </c>
      <c r="E190" s="11" t="s">
        <v>227</v>
      </c>
      <c r="F190" s="8"/>
      <c r="G190" s="9">
        <f t="shared" ref="G190:L190" si="86">G191</f>
        <v>59126399.999999993</v>
      </c>
      <c r="H190" s="9">
        <f t="shared" si="86"/>
        <v>45335600</v>
      </c>
      <c r="I190" s="9">
        <f t="shared" si="86"/>
        <v>0</v>
      </c>
      <c r="J190" s="9">
        <f t="shared" si="86"/>
        <v>0</v>
      </c>
      <c r="K190" s="9">
        <f t="shared" si="86"/>
        <v>59126399.999999993</v>
      </c>
      <c r="L190" s="9">
        <f t="shared" si="86"/>
        <v>45335600</v>
      </c>
    </row>
    <row r="191" spans="1:12" ht="25.5" x14ac:dyDescent="0.25">
      <c r="A191" s="7" t="s">
        <v>221</v>
      </c>
      <c r="B191" s="8">
        <v>701</v>
      </c>
      <c r="C191" s="11" t="s">
        <v>55</v>
      </c>
      <c r="D191" s="11" t="s">
        <v>16</v>
      </c>
      <c r="E191" s="11" t="s">
        <v>227</v>
      </c>
      <c r="F191" s="8">
        <v>400</v>
      </c>
      <c r="G191" s="9">
        <f>45335600+39275991.04-25485191.04</f>
        <v>59126399.999999993</v>
      </c>
      <c r="H191" s="9">
        <v>45335600</v>
      </c>
      <c r="I191" s="9"/>
      <c r="J191" s="9"/>
      <c r="K191" s="9">
        <f>G191+I191</f>
        <v>59126399.999999993</v>
      </c>
      <c r="L191" s="9">
        <f>H191+J191</f>
        <v>45335600</v>
      </c>
    </row>
    <row r="192" spans="1:12" x14ac:dyDescent="0.25">
      <c r="A192" s="7" t="s">
        <v>228</v>
      </c>
      <c r="B192" s="8">
        <v>701</v>
      </c>
      <c r="C192" s="11" t="s">
        <v>55</v>
      </c>
      <c r="D192" s="11" t="s">
        <v>18</v>
      </c>
      <c r="E192" s="11"/>
      <c r="F192" s="8"/>
      <c r="G192" s="9">
        <f t="shared" ref="G192:L193" si="87">G193</f>
        <v>390030623.73000002</v>
      </c>
      <c r="H192" s="9">
        <f t="shared" si="87"/>
        <v>343202600</v>
      </c>
      <c r="I192" s="9">
        <f t="shared" si="87"/>
        <v>0</v>
      </c>
      <c r="J192" s="9">
        <f t="shared" si="87"/>
        <v>0</v>
      </c>
      <c r="K192" s="9">
        <f t="shared" si="87"/>
        <v>390030623.73000002</v>
      </c>
      <c r="L192" s="9">
        <f t="shared" si="87"/>
        <v>343202600</v>
      </c>
    </row>
    <row r="193" spans="1:14" ht="25.5" x14ac:dyDescent="0.25">
      <c r="A193" s="7" t="s">
        <v>213</v>
      </c>
      <c r="B193" s="8">
        <v>701</v>
      </c>
      <c r="C193" s="11" t="s">
        <v>55</v>
      </c>
      <c r="D193" s="11" t="s">
        <v>18</v>
      </c>
      <c r="E193" s="11" t="s">
        <v>214</v>
      </c>
      <c r="F193" s="8"/>
      <c r="G193" s="9">
        <f t="shared" si="87"/>
        <v>390030623.73000002</v>
      </c>
      <c r="H193" s="9">
        <f t="shared" si="87"/>
        <v>343202600</v>
      </c>
      <c r="I193" s="9">
        <f t="shared" si="87"/>
        <v>0</v>
      </c>
      <c r="J193" s="9">
        <f t="shared" si="87"/>
        <v>0</v>
      </c>
      <c r="K193" s="9">
        <f t="shared" si="87"/>
        <v>390030623.73000002</v>
      </c>
      <c r="L193" s="9">
        <f t="shared" si="87"/>
        <v>343202600</v>
      </c>
    </row>
    <row r="194" spans="1:14" ht="25.5" x14ac:dyDescent="0.25">
      <c r="A194" s="7" t="s">
        <v>215</v>
      </c>
      <c r="B194" s="8">
        <v>701</v>
      </c>
      <c r="C194" s="11" t="s">
        <v>55</v>
      </c>
      <c r="D194" s="11" t="s">
        <v>18</v>
      </c>
      <c r="E194" s="11" t="s">
        <v>216</v>
      </c>
      <c r="F194" s="8"/>
      <c r="G194" s="9">
        <f>G195+G200</f>
        <v>390030623.73000002</v>
      </c>
      <c r="H194" s="9">
        <f>H195+H200</f>
        <v>343202600</v>
      </c>
      <c r="I194" s="9">
        <f>I195+I200</f>
        <v>0</v>
      </c>
      <c r="J194" s="9">
        <f>J195+J200</f>
        <v>0</v>
      </c>
      <c r="K194" s="9">
        <f>K195+K200</f>
        <v>390030623.73000002</v>
      </c>
      <c r="L194" s="9">
        <f>L195+L200</f>
        <v>343202600</v>
      </c>
    </row>
    <row r="195" spans="1:14" ht="25.5" x14ac:dyDescent="0.25">
      <c r="A195" s="7" t="s">
        <v>217</v>
      </c>
      <c r="B195" s="8">
        <v>701</v>
      </c>
      <c r="C195" s="11" t="s">
        <v>55</v>
      </c>
      <c r="D195" s="11" t="s">
        <v>18</v>
      </c>
      <c r="E195" s="11" t="s">
        <v>218</v>
      </c>
      <c r="F195" s="8"/>
      <c r="G195" s="9">
        <f>G196+G198</f>
        <v>4124754.5</v>
      </c>
      <c r="H195" s="9">
        <f t="shared" ref="H195:L195" si="88">H196+H198</f>
        <v>2520225</v>
      </c>
      <c r="I195" s="9">
        <f t="shared" si="88"/>
        <v>0</v>
      </c>
      <c r="J195" s="9">
        <f t="shared" si="88"/>
        <v>0</v>
      </c>
      <c r="K195" s="9">
        <f t="shared" si="88"/>
        <v>4124754.5</v>
      </c>
      <c r="L195" s="9">
        <f t="shared" si="88"/>
        <v>2520225</v>
      </c>
      <c r="N195" s="14"/>
    </row>
    <row r="196" spans="1:14" ht="25.5" x14ac:dyDescent="0.25">
      <c r="A196" s="7" t="s">
        <v>219</v>
      </c>
      <c r="B196" s="8">
        <v>701</v>
      </c>
      <c r="C196" s="11" t="s">
        <v>55</v>
      </c>
      <c r="D196" s="11" t="s">
        <v>18</v>
      </c>
      <c r="E196" s="11" t="s">
        <v>220</v>
      </c>
      <c r="F196" s="8"/>
      <c r="G196" s="9">
        <f t="shared" ref="G196:L196" si="89">G197</f>
        <v>2520225</v>
      </c>
      <c r="H196" s="9">
        <f t="shared" si="89"/>
        <v>2520225</v>
      </c>
      <c r="I196" s="9">
        <f t="shared" si="89"/>
        <v>0</v>
      </c>
      <c r="J196" s="9">
        <f t="shared" si="89"/>
        <v>0</v>
      </c>
      <c r="K196" s="9">
        <f t="shared" si="89"/>
        <v>2520225</v>
      </c>
      <c r="L196" s="9">
        <f t="shared" si="89"/>
        <v>2520225</v>
      </c>
    </row>
    <row r="197" spans="1:14" ht="25.5" x14ac:dyDescent="0.25">
      <c r="A197" s="7" t="s">
        <v>221</v>
      </c>
      <c r="B197" s="8">
        <v>701</v>
      </c>
      <c r="C197" s="11" t="s">
        <v>55</v>
      </c>
      <c r="D197" s="11" t="s">
        <v>18</v>
      </c>
      <c r="E197" s="11" t="s">
        <v>220</v>
      </c>
      <c r="F197" s="8">
        <v>400</v>
      </c>
      <c r="G197" s="9">
        <v>2520225</v>
      </c>
      <c r="H197" s="9">
        <v>2520225</v>
      </c>
      <c r="I197" s="9"/>
      <c r="J197" s="9"/>
      <c r="K197" s="9">
        <f>G197+I197</f>
        <v>2520225</v>
      </c>
      <c r="L197" s="9">
        <f>H197+J197</f>
        <v>2520225</v>
      </c>
    </row>
    <row r="198" spans="1:14" ht="38.25" x14ac:dyDescent="0.25">
      <c r="A198" s="13" t="s">
        <v>223</v>
      </c>
      <c r="B198" s="8">
        <v>701</v>
      </c>
      <c r="C198" s="11" t="s">
        <v>55</v>
      </c>
      <c r="D198" s="11" t="s">
        <v>18</v>
      </c>
      <c r="E198" s="11" t="s">
        <v>224</v>
      </c>
      <c r="F198" s="8"/>
      <c r="G198" s="9">
        <f t="shared" ref="G198:L198" si="90">G199</f>
        <v>1604529.5</v>
      </c>
      <c r="H198" s="9">
        <f t="shared" si="90"/>
        <v>0</v>
      </c>
      <c r="I198" s="9">
        <f t="shared" si="90"/>
        <v>0</v>
      </c>
      <c r="J198" s="9">
        <f t="shared" si="90"/>
        <v>0</v>
      </c>
      <c r="K198" s="9">
        <f t="shared" si="90"/>
        <v>1604529.5</v>
      </c>
      <c r="L198" s="9">
        <f t="shared" si="90"/>
        <v>0</v>
      </c>
    </row>
    <row r="199" spans="1:14" ht="25.5" x14ac:dyDescent="0.25">
      <c r="A199" s="7" t="s">
        <v>221</v>
      </c>
      <c r="B199" s="8">
        <v>701</v>
      </c>
      <c r="C199" s="11" t="s">
        <v>55</v>
      </c>
      <c r="D199" s="11" t="s">
        <v>18</v>
      </c>
      <c r="E199" s="11" t="s">
        <v>224</v>
      </c>
      <c r="F199" s="8">
        <v>400</v>
      </c>
      <c r="G199" s="9">
        <v>1604529.5</v>
      </c>
      <c r="H199" s="9"/>
      <c r="I199" s="9"/>
      <c r="J199" s="9"/>
      <c r="K199" s="9">
        <f>I199+G199</f>
        <v>1604529.5</v>
      </c>
      <c r="L199" s="9">
        <f>H199+J199</f>
        <v>0</v>
      </c>
    </row>
    <row r="200" spans="1:14" x14ac:dyDescent="0.25">
      <c r="A200" s="25" t="s">
        <v>229</v>
      </c>
      <c r="B200" s="8">
        <v>701</v>
      </c>
      <c r="C200" s="11" t="s">
        <v>55</v>
      </c>
      <c r="D200" s="11" t="s">
        <v>18</v>
      </c>
      <c r="E200" s="11" t="s">
        <v>230</v>
      </c>
      <c r="F200" s="8"/>
      <c r="G200" s="9">
        <f>G201</f>
        <v>385905869.23000002</v>
      </c>
      <c r="H200" s="9">
        <f t="shared" ref="H200:L200" si="91">H201</f>
        <v>340682375</v>
      </c>
      <c r="I200" s="9">
        <f t="shared" si="91"/>
        <v>0</v>
      </c>
      <c r="J200" s="9">
        <f t="shared" si="91"/>
        <v>0</v>
      </c>
      <c r="K200" s="9">
        <f t="shared" si="91"/>
        <v>385905869.23000002</v>
      </c>
      <c r="L200" s="9">
        <f t="shared" si="91"/>
        <v>340682375</v>
      </c>
    </row>
    <row r="201" spans="1:14" ht="38.25" x14ac:dyDescent="0.25">
      <c r="A201" s="26" t="s">
        <v>231</v>
      </c>
      <c r="B201" s="8">
        <v>701</v>
      </c>
      <c r="C201" s="11" t="s">
        <v>55</v>
      </c>
      <c r="D201" s="11" t="s">
        <v>18</v>
      </c>
      <c r="E201" s="11" t="s">
        <v>232</v>
      </c>
      <c r="F201" s="8"/>
      <c r="G201" s="9">
        <f t="shared" ref="G201:L201" si="92">G202</f>
        <v>385905869.23000002</v>
      </c>
      <c r="H201" s="9">
        <f t="shared" si="92"/>
        <v>340682375</v>
      </c>
      <c r="I201" s="9">
        <f t="shared" si="92"/>
        <v>0</v>
      </c>
      <c r="J201" s="9">
        <f t="shared" si="92"/>
        <v>0</v>
      </c>
      <c r="K201" s="9">
        <f t="shared" si="92"/>
        <v>385905869.23000002</v>
      </c>
      <c r="L201" s="9">
        <f t="shared" si="92"/>
        <v>340682375</v>
      </c>
    </row>
    <row r="202" spans="1:14" ht="25.5" x14ac:dyDescent="0.25">
      <c r="A202" s="7" t="s">
        <v>221</v>
      </c>
      <c r="B202" s="8">
        <v>701</v>
      </c>
      <c r="C202" s="11" t="s">
        <v>55</v>
      </c>
      <c r="D202" s="11" t="s">
        <v>18</v>
      </c>
      <c r="E202" s="11" t="s">
        <v>232</v>
      </c>
      <c r="F202" s="8">
        <v>400</v>
      </c>
      <c r="G202" s="9">
        <f>340682375+45223494.23</f>
        <v>385905869.23000002</v>
      </c>
      <c r="H202" s="9">
        <v>340682375</v>
      </c>
      <c r="I202" s="9"/>
      <c r="J202" s="9"/>
      <c r="K202" s="9">
        <f>G202+I202</f>
        <v>385905869.23000002</v>
      </c>
      <c r="L202" s="9">
        <f>H202+J202</f>
        <v>340682375</v>
      </c>
    </row>
    <row r="203" spans="1:14" x14ac:dyDescent="0.25">
      <c r="A203" s="7" t="s">
        <v>233</v>
      </c>
      <c r="B203" s="8">
        <v>701</v>
      </c>
      <c r="C203" s="11" t="s">
        <v>55</v>
      </c>
      <c r="D203" s="11" t="s">
        <v>55</v>
      </c>
      <c r="E203" s="11"/>
      <c r="F203" s="8"/>
      <c r="G203" s="9">
        <f>G204</f>
        <v>800000</v>
      </c>
      <c r="H203" s="9">
        <f>H204</f>
        <v>0</v>
      </c>
      <c r="I203" s="9">
        <f>I204</f>
        <v>0</v>
      </c>
      <c r="J203" s="9">
        <f>J204</f>
        <v>0</v>
      </c>
      <c r="K203" s="9">
        <f t="shared" ref="K203:L205" si="93">G203+I203</f>
        <v>800000</v>
      </c>
      <c r="L203" s="9">
        <f t="shared" si="93"/>
        <v>0</v>
      </c>
    </row>
    <row r="204" spans="1:14" ht="25.5" x14ac:dyDescent="0.25">
      <c r="A204" s="10" t="s">
        <v>234</v>
      </c>
      <c r="B204" s="8">
        <v>701</v>
      </c>
      <c r="C204" s="11" t="s">
        <v>55</v>
      </c>
      <c r="D204" s="11" t="s">
        <v>55</v>
      </c>
      <c r="E204" s="11" t="s">
        <v>60</v>
      </c>
      <c r="F204" s="8"/>
      <c r="G204" s="9">
        <f>G205+G210</f>
        <v>800000</v>
      </c>
      <c r="H204" s="9">
        <f>H205+H210</f>
        <v>0</v>
      </c>
      <c r="I204" s="9">
        <f>I205+I210</f>
        <v>0</v>
      </c>
      <c r="J204" s="9">
        <f>J205+J210</f>
        <v>0</v>
      </c>
      <c r="K204" s="9">
        <f t="shared" si="93"/>
        <v>800000</v>
      </c>
      <c r="L204" s="9">
        <f t="shared" si="93"/>
        <v>0</v>
      </c>
    </row>
    <row r="205" spans="1:14" x14ac:dyDescent="0.25">
      <c r="A205" s="7" t="s">
        <v>235</v>
      </c>
      <c r="B205" s="8">
        <v>701</v>
      </c>
      <c r="C205" s="11" t="s">
        <v>55</v>
      </c>
      <c r="D205" s="11" t="s">
        <v>55</v>
      </c>
      <c r="E205" s="11" t="s">
        <v>236</v>
      </c>
      <c r="F205" s="8"/>
      <c r="G205" s="9">
        <f>G206</f>
        <v>500000</v>
      </c>
      <c r="H205" s="9">
        <f>H206</f>
        <v>0</v>
      </c>
      <c r="I205" s="9">
        <f>I207</f>
        <v>0</v>
      </c>
      <c r="J205" s="9">
        <f>J207</f>
        <v>0</v>
      </c>
      <c r="K205" s="9">
        <f t="shared" si="93"/>
        <v>500000</v>
      </c>
      <c r="L205" s="9">
        <f t="shared" si="93"/>
        <v>0</v>
      </c>
    </row>
    <row r="206" spans="1:14" ht="25.5" x14ac:dyDescent="0.25">
      <c r="A206" s="7" t="s">
        <v>237</v>
      </c>
      <c r="B206" s="8">
        <v>701</v>
      </c>
      <c r="C206" s="11" t="s">
        <v>55</v>
      </c>
      <c r="D206" s="11" t="s">
        <v>55</v>
      </c>
      <c r="E206" s="11" t="s">
        <v>238</v>
      </c>
      <c r="F206" s="8"/>
      <c r="G206" s="9">
        <f>G207</f>
        <v>500000</v>
      </c>
      <c r="H206" s="9">
        <f>H207</f>
        <v>0</v>
      </c>
      <c r="I206" s="9">
        <f>I207</f>
        <v>0</v>
      </c>
      <c r="J206" s="9">
        <f>J207</f>
        <v>0</v>
      </c>
      <c r="K206" s="9">
        <f>K207</f>
        <v>500000</v>
      </c>
      <c r="L206" s="9">
        <f>L207</f>
        <v>0</v>
      </c>
    </row>
    <row r="207" spans="1:14" x14ac:dyDescent="0.25">
      <c r="A207" s="13" t="s">
        <v>89</v>
      </c>
      <c r="B207" s="8">
        <v>701</v>
      </c>
      <c r="C207" s="11" t="s">
        <v>55</v>
      </c>
      <c r="D207" s="11" t="s">
        <v>55</v>
      </c>
      <c r="E207" s="11" t="s">
        <v>239</v>
      </c>
      <c r="F207" s="8"/>
      <c r="G207" s="9">
        <f t="shared" ref="G207:L207" si="94">SUM(G208:G209)</f>
        <v>500000</v>
      </c>
      <c r="H207" s="9">
        <f t="shared" si="94"/>
        <v>0</v>
      </c>
      <c r="I207" s="9">
        <f t="shared" si="94"/>
        <v>0</v>
      </c>
      <c r="J207" s="9">
        <f t="shared" si="94"/>
        <v>0</v>
      </c>
      <c r="K207" s="9">
        <f t="shared" si="94"/>
        <v>500000</v>
      </c>
      <c r="L207" s="9">
        <f t="shared" si="94"/>
        <v>0</v>
      </c>
    </row>
    <row r="208" spans="1:14" ht="51" x14ac:dyDescent="0.25">
      <c r="A208" s="7" t="s">
        <v>25</v>
      </c>
      <c r="B208" s="8">
        <v>701</v>
      </c>
      <c r="C208" s="11" t="s">
        <v>55</v>
      </c>
      <c r="D208" s="11" t="s">
        <v>55</v>
      </c>
      <c r="E208" s="11" t="s">
        <v>239</v>
      </c>
      <c r="F208" s="8">
        <v>100</v>
      </c>
      <c r="G208" s="9">
        <v>74350</v>
      </c>
      <c r="H208" s="9"/>
      <c r="I208" s="9"/>
      <c r="J208" s="9"/>
      <c r="K208" s="9">
        <f>G208+I208</f>
        <v>74350</v>
      </c>
      <c r="L208" s="9">
        <f>H208+J208</f>
        <v>0</v>
      </c>
    </row>
    <row r="209" spans="1:12" ht="25.5" x14ac:dyDescent="0.25">
      <c r="A209" s="7" t="s">
        <v>28</v>
      </c>
      <c r="B209" s="8">
        <v>701</v>
      </c>
      <c r="C209" s="11" t="s">
        <v>55</v>
      </c>
      <c r="D209" s="11" t="s">
        <v>55</v>
      </c>
      <c r="E209" s="11" t="s">
        <v>239</v>
      </c>
      <c r="F209" s="8">
        <v>200</v>
      </c>
      <c r="G209" s="9">
        <v>425650</v>
      </c>
      <c r="H209" s="9"/>
      <c r="I209" s="9"/>
      <c r="J209" s="9"/>
      <c r="K209" s="9">
        <f>G209+I209</f>
        <v>425650</v>
      </c>
      <c r="L209" s="9">
        <f>H209+J209</f>
        <v>0</v>
      </c>
    </row>
    <row r="210" spans="1:12" ht="25.5" x14ac:dyDescent="0.25">
      <c r="A210" s="7" t="s">
        <v>240</v>
      </c>
      <c r="B210" s="8">
        <v>701</v>
      </c>
      <c r="C210" s="11" t="s">
        <v>55</v>
      </c>
      <c r="D210" s="11" t="s">
        <v>55</v>
      </c>
      <c r="E210" s="11" t="s">
        <v>241</v>
      </c>
      <c r="F210" s="8"/>
      <c r="G210" s="9">
        <f>G211</f>
        <v>300000</v>
      </c>
      <c r="H210" s="9">
        <f>H211</f>
        <v>0</v>
      </c>
      <c r="I210" s="9">
        <f t="shared" ref="I210:L211" si="95">I211</f>
        <v>0</v>
      </c>
      <c r="J210" s="9">
        <f t="shared" si="95"/>
        <v>0</v>
      </c>
      <c r="K210" s="9">
        <f t="shared" si="95"/>
        <v>300000</v>
      </c>
      <c r="L210" s="9">
        <f t="shared" si="95"/>
        <v>0</v>
      </c>
    </row>
    <row r="211" spans="1:12" ht="38.25" x14ac:dyDescent="0.25">
      <c r="A211" s="7" t="s">
        <v>242</v>
      </c>
      <c r="B211" s="8">
        <v>701</v>
      </c>
      <c r="C211" s="11" t="s">
        <v>55</v>
      </c>
      <c r="D211" s="11" t="s">
        <v>55</v>
      </c>
      <c r="E211" s="11" t="s">
        <v>243</v>
      </c>
      <c r="F211" s="8"/>
      <c r="G211" s="9">
        <f>G212</f>
        <v>300000</v>
      </c>
      <c r="H211" s="9">
        <f>H212</f>
        <v>0</v>
      </c>
      <c r="I211" s="9">
        <f t="shared" si="95"/>
        <v>0</v>
      </c>
      <c r="J211" s="9">
        <f t="shared" si="95"/>
        <v>0</v>
      </c>
      <c r="K211" s="9">
        <f t="shared" si="95"/>
        <v>300000</v>
      </c>
      <c r="L211" s="9">
        <f t="shared" si="95"/>
        <v>0</v>
      </c>
    </row>
    <row r="212" spans="1:12" x14ac:dyDescent="0.25">
      <c r="A212" s="13" t="s">
        <v>89</v>
      </c>
      <c r="B212" s="8">
        <v>701</v>
      </c>
      <c r="C212" s="11" t="s">
        <v>55</v>
      </c>
      <c r="D212" s="11" t="s">
        <v>55</v>
      </c>
      <c r="E212" s="11" t="s">
        <v>244</v>
      </c>
      <c r="F212" s="8"/>
      <c r="G212" s="9">
        <f>SUM(G213:G213)</f>
        <v>300000</v>
      </c>
      <c r="H212" s="9">
        <f>SUM(H213:H213)</f>
        <v>0</v>
      </c>
      <c r="I212" s="9">
        <f>SUM(I213:I213)</f>
        <v>0</v>
      </c>
      <c r="J212" s="9">
        <f>SUM(J213:J213)</f>
        <v>0</v>
      </c>
      <c r="K212" s="9">
        <f>SUM(K213:K213)</f>
        <v>300000</v>
      </c>
      <c r="L212" s="9">
        <f>SUM(L213:L213)</f>
        <v>0</v>
      </c>
    </row>
    <row r="213" spans="1:12" ht="25.5" x14ac:dyDescent="0.25">
      <c r="A213" s="7" t="s">
        <v>28</v>
      </c>
      <c r="B213" s="8">
        <v>701</v>
      </c>
      <c r="C213" s="11" t="s">
        <v>55</v>
      </c>
      <c r="D213" s="11" t="s">
        <v>55</v>
      </c>
      <c r="E213" s="11" t="s">
        <v>244</v>
      </c>
      <c r="F213" s="8">
        <v>200</v>
      </c>
      <c r="G213" s="9">
        <v>300000</v>
      </c>
      <c r="H213" s="9"/>
      <c r="I213" s="9"/>
      <c r="J213" s="9"/>
      <c r="K213" s="9">
        <f>G213+I213</f>
        <v>300000</v>
      </c>
      <c r="L213" s="9">
        <f>H213+J213</f>
        <v>0</v>
      </c>
    </row>
    <row r="214" spans="1:12" x14ac:dyDescent="0.25">
      <c r="A214" s="7" t="s">
        <v>245</v>
      </c>
      <c r="B214" s="8">
        <v>701</v>
      </c>
      <c r="C214" s="11" t="s">
        <v>246</v>
      </c>
      <c r="D214" s="11"/>
      <c r="E214" s="11"/>
      <c r="F214" s="8"/>
      <c r="G214" s="9">
        <f t="shared" ref="G214:L219" si="96">G215</f>
        <v>1484000</v>
      </c>
      <c r="H214" s="9">
        <f t="shared" si="96"/>
        <v>0</v>
      </c>
      <c r="I214" s="9">
        <f t="shared" si="96"/>
        <v>0</v>
      </c>
      <c r="J214" s="9">
        <f t="shared" si="96"/>
        <v>0</v>
      </c>
      <c r="K214" s="9">
        <f t="shared" si="96"/>
        <v>1484000</v>
      </c>
      <c r="L214" s="9">
        <f t="shared" si="96"/>
        <v>0</v>
      </c>
    </row>
    <row r="215" spans="1:12" x14ac:dyDescent="0.25">
      <c r="A215" s="7" t="s">
        <v>247</v>
      </c>
      <c r="B215" s="8">
        <v>701</v>
      </c>
      <c r="C215" s="11" t="s">
        <v>246</v>
      </c>
      <c r="D215" s="11" t="s">
        <v>31</v>
      </c>
      <c r="E215" s="11"/>
      <c r="F215" s="8"/>
      <c r="G215" s="9">
        <f t="shared" si="96"/>
        <v>1484000</v>
      </c>
      <c r="H215" s="9">
        <f t="shared" si="96"/>
        <v>0</v>
      </c>
      <c r="I215" s="9">
        <f t="shared" si="96"/>
        <v>0</v>
      </c>
      <c r="J215" s="9">
        <f t="shared" si="96"/>
        <v>0</v>
      </c>
      <c r="K215" s="9">
        <f t="shared" si="96"/>
        <v>1484000</v>
      </c>
      <c r="L215" s="9">
        <f t="shared" si="96"/>
        <v>0</v>
      </c>
    </row>
    <row r="216" spans="1:12" ht="25.5" x14ac:dyDescent="0.25">
      <c r="A216" s="7" t="s">
        <v>248</v>
      </c>
      <c r="B216" s="8">
        <v>701</v>
      </c>
      <c r="C216" s="11" t="s">
        <v>246</v>
      </c>
      <c r="D216" s="11" t="s">
        <v>31</v>
      </c>
      <c r="E216" s="11" t="s">
        <v>249</v>
      </c>
      <c r="F216" s="8"/>
      <c r="G216" s="9">
        <f t="shared" si="96"/>
        <v>1484000</v>
      </c>
      <c r="H216" s="9">
        <f t="shared" si="96"/>
        <v>0</v>
      </c>
      <c r="I216" s="9">
        <f t="shared" si="96"/>
        <v>0</v>
      </c>
      <c r="J216" s="9">
        <f t="shared" si="96"/>
        <v>0</v>
      </c>
      <c r="K216" s="9">
        <f t="shared" si="96"/>
        <v>1484000</v>
      </c>
      <c r="L216" s="9">
        <f t="shared" si="96"/>
        <v>0</v>
      </c>
    </row>
    <row r="217" spans="1:12" ht="38.25" x14ac:dyDescent="0.25">
      <c r="A217" s="7" t="s">
        <v>250</v>
      </c>
      <c r="B217" s="8">
        <v>701</v>
      </c>
      <c r="C217" s="11" t="s">
        <v>246</v>
      </c>
      <c r="D217" s="11" t="s">
        <v>31</v>
      </c>
      <c r="E217" s="11" t="s">
        <v>251</v>
      </c>
      <c r="F217" s="8"/>
      <c r="G217" s="9">
        <f>G218</f>
        <v>1484000</v>
      </c>
      <c r="H217" s="9">
        <f t="shared" si="96"/>
        <v>0</v>
      </c>
      <c r="I217" s="9">
        <f t="shared" si="96"/>
        <v>0</v>
      </c>
      <c r="J217" s="9">
        <f t="shared" si="96"/>
        <v>0</v>
      </c>
      <c r="K217" s="9">
        <f t="shared" si="96"/>
        <v>1484000</v>
      </c>
      <c r="L217" s="9">
        <f t="shared" si="96"/>
        <v>0</v>
      </c>
    </row>
    <row r="218" spans="1:12" ht="51" x14ac:dyDescent="0.25">
      <c r="A218" s="7" t="s">
        <v>252</v>
      </c>
      <c r="B218" s="8">
        <v>701</v>
      </c>
      <c r="C218" s="11" t="s">
        <v>246</v>
      </c>
      <c r="D218" s="11" t="s">
        <v>31</v>
      </c>
      <c r="E218" s="11" t="s">
        <v>253</v>
      </c>
      <c r="F218" s="8"/>
      <c r="G218" s="9">
        <f>G219</f>
        <v>1484000</v>
      </c>
      <c r="H218" s="9">
        <f t="shared" si="96"/>
        <v>0</v>
      </c>
      <c r="I218" s="9">
        <f t="shared" si="96"/>
        <v>0</v>
      </c>
      <c r="J218" s="9">
        <f t="shared" si="96"/>
        <v>0</v>
      </c>
      <c r="K218" s="9">
        <f t="shared" si="96"/>
        <v>1484000</v>
      </c>
      <c r="L218" s="9">
        <f t="shared" si="96"/>
        <v>0</v>
      </c>
    </row>
    <row r="219" spans="1:12" x14ac:dyDescent="0.25">
      <c r="A219" s="13" t="s">
        <v>89</v>
      </c>
      <c r="B219" s="8">
        <v>701</v>
      </c>
      <c r="C219" s="11" t="s">
        <v>246</v>
      </c>
      <c r="D219" s="11" t="s">
        <v>31</v>
      </c>
      <c r="E219" s="11" t="s">
        <v>254</v>
      </c>
      <c r="F219" s="8"/>
      <c r="G219" s="9">
        <f t="shared" si="96"/>
        <v>1484000</v>
      </c>
      <c r="H219" s="9">
        <f t="shared" si="96"/>
        <v>0</v>
      </c>
      <c r="I219" s="9">
        <f t="shared" si="96"/>
        <v>0</v>
      </c>
      <c r="J219" s="9">
        <f t="shared" si="96"/>
        <v>0</v>
      </c>
      <c r="K219" s="9">
        <f t="shared" si="96"/>
        <v>1484000</v>
      </c>
      <c r="L219" s="9">
        <f t="shared" si="96"/>
        <v>0</v>
      </c>
    </row>
    <row r="220" spans="1:12" ht="25.5" x14ac:dyDescent="0.25">
      <c r="A220" s="7" t="s">
        <v>67</v>
      </c>
      <c r="B220" s="8">
        <v>701</v>
      </c>
      <c r="C220" s="11" t="s">
        <v>246</v>
      </c>
      <c r="D220" s="11" t="s">
        <v>31</v>
      </c>
      <c r="E220" s="11" t="s">
        <v>254</v>
      </c>
      <c r="F220" s="8">
        <v>600</v>
      </c>
      <c r="G220" s="9">
        <v>1484000</v>
      </c>
      <c r="H220" s="9"/>
      <c r="I220" s="9"/>
      <c r="J220" s="9"/>
      <c r="K220" s="9">
        <f>G220+I220</f>
        <v>1484000</v>
      </c>
      <c r="L220" s="9">
        <f>H220+J220</f>
        <v>0</v>
      </c>
    </row>
    <row r="221" spans="1:12" x14ac:dyDescent="0.25">
      <c r="A221" s="7" t="s">
        <v>255</v>
      </c>
      <c r="B221" s="8">
        <v>701</v>
      </c>
      <c r="C221" s="11" t="s">
        <v>168</v>
      </c>
      <c r="D221" s="11"/>
      <c r="E221" s="11"/>
      <c r="F221" s="8"/>
      <c r="G221" s="9">
        <f>G222+G228+G235</f>
        <v>17550520</v>
      </c>
      <c r="H221" s="9">
        <f t="shared" ref="H221:L221" si="97">H222+H228+H235</f>
        <v>10801800</v>
      </c>
      <c r="I221" s="9">
        <f t="shared" si="97"/>
        <v>0</v>
      </c>
      <c r="J221" s="9">
        <f t="shared" si="97"/>
        <v>0</v>
      </c>
      <c r="K221" s="9">
        <f t="shared" si="97"/>
        <v>17550520</v>
      </c>
      <c r="L221" s="9">
        <f t="shared" si="97"/>
        <v>10801800</v>
      </c>
    </row>
    <row r="222" spans="1:12" x14ac:dyDescent="0.25">
      <c r="A222" s="7" t="s">
        <v>256</v>
      </c>
      <c r="B222" s="8">
        <v>701</v>
      </c>
      <c r="C222" s="11" t="s">
        <v>168</v>
      </c>
      <c r="D222" s="11" t="s">
        <v>16</v>
      </c>
      <c r="E222" s="11"/>
      <c r="F222" s="8"/>
      <c r="G222" s="9">
        <f t="shared" ref="G222:L224" si="98">G223</f>
        <v>6748720</v>
      </c>
      <c r="H222" s="9">
        <f t="shared" si="98"/>
        <v>0</v>
      </c>
      <c r="I222" s="9">
        <f t="shared" si="98"/>
        <v>0</v>
      </c>
      <c r="J222" s="9">
        <f t="shared" si="98"/>
        <v>0</v>
      </c>
      <c r="K222" s="9">
        <f t="shared" si="98"/>
        <v>6748720</v>
      </c>
      <c r="L222" s="9">
        <f t="shared" si="98"/>
        <v>0</v>
      </c>
    </row>
    <row r="223" spans="1:12" ht="25.5" x14ac:dyDescent="0.25">
      <c r="A223" s="10" t="s">
        <v>59</v>
      </c>
      <c r="B223" s="8">
        <v>701</v>
      </c>
      <c r="C223" s="11" t="s">
        <v>168</v>
      </c>
      <c r="D223" s="11" t="s">
        <v>16</v>
      </c>
      <c r="E223" s="11" t="s">
        <v>60</v>
      </c>
      <c r="F223" s="8"/>
      <c r="G223" s="9">
        <f t="shared" si="98"/>
        <v>6748720</v>
      </c>
      <c r="H223" s="9">
        <f t="shared" si="98"/>
        <v>0</v>
      </c>
      <c r="I223" s="9">
        <f t="shared" si="98"/>
        <v>0</v>
      </c>
      <c r="J223" s="9">
        <f t="shared" si="98"/>
        <v>0</v>
      </c>
      <c r="K223" s="9">
        <f t="shared" si="98"/>
        <v>6748720</v>
      </c>
      <c r="L223" s="9">
        <f t="shared" si="98"/>
        <v>0</v>
      </c>
    </row>
    <row r="224" spans="1:12" ht="38.25" x14ac:dyDescent="0.25">
      <c r="A224" s="7" t="s">
        <v>61</v>
      </c>
      <c r="B224" s="8">
        <v>701</v>
      </c>
      <c r="C224" s="11" t="s">
        <v>168</v>
      </c>
      <c r="D224" s="11" t="s">
        <v>16</v>
      </c>
      <c r="E224" s="11" t="s">
        <v>62</v>
      </c>
      <c r="F224" s="8"/>
      <c r="G224" s="9">
        <f>G225</f>
        <v>6748720</v>
      </c>
      <c r="H224" s="9">
        <f>H225</f>
        <v>0</v>
      </c>
      <c r="I224" s="9">
        <f t="shared" si="98"/>
        <v>0</v>
      </c>
      <c r="J224" s="9">
        <f t="shared" si="98"/>
        <v>0</v>
      </c>
      <c r="K224" s="9">
        <f t="shared" si="98"/>
        <v>6748720</v>
      </c>
      <c r="L224" s="9">
        <f t="shared" si="98"/>
        <v>0</v>
      </c>
    </row>
    <row r="225" spans="1:12" ht="38.25" x14ac:dyDescent="0.25">
      <c r="A225" s="7" t="s">
        <v>63</v>
      </c>
      <c r="B225" s="8">
        <v>701</v>
      </c>
      <c r="C225" s="11" t="s">
        <v>168</v>
      </c>
      <c r="D225" s="11" t="s">
        <v>16</v>
      </c>
      <c r="E225" s="11" t="s">
        <v>64</v>
      </c>
      <c r="F225" s="8"/>
      <c r="G225" s="9">
        <f t="shared" ref="G225:L225" si="99">+G226</f>
        <v>6748720</v>
      </c>
      <c r="H225" s="9">
        <f t="shared" si="99"/>
        <v>0</v>
      </c>
      <c r="I225" s="9">
        <f t="shared" si="99"/>
        <v>0</v>
      </c>
      <c r="J225" s="9">
        <f t="shared" si="99"/>
        <v>0</v>
      </c>
      <c r="K225" s="9">
        <f t="shared" si="99"/>
        <v>6748720</v>
      </c>
      <c r="L225" s="9">
        <f t="shared" si="99"/>
        <v>0</v>
      </c>
    </row>
    <row r="226" spans="1:12" x14ac:dyDescent="0.25">
      <c r="A226" s="13" t="s">
        <v>257</v>
      </c>
      <c r="B226" s="8">
        <v>701</v>
      </c>
      <c r="C226" s="11" t="s">
        <v>168</v>
      </c>
      <c r="D226" s="11" t="s">
        <v>16</v>
      </c>
      <c r="E226" s="11" t="s">
        <v>258</v>
      </c>
      <c r="F226" s="8"/>
      <c r="G226" s="9">
        <f t="shared" ref="G226:L226" si="100">G227</f>
        <v>6748720</v>
      </c>
      <c r="H226" s="9">
        <f t="shared" si="100"/>
        <v>0</v>
      </c>
      <c r="I226" s="9">
        <f t="shared" si="100"/>
        <v>0</v>
      </c>
      <c r="J226" s="9">
        <f t="shared" si="100"/>
        <v>0</v>
      </c>
      <c r="K226" s="9">
        <f t="shared" si="100"/>
        <v>6748720</v>
      </c>
      <c r="L226" s="9">
        <f t="shared" si="100"/>
        <v>0</v>
      </c>
    </row>
    <row r="227" spans="1:12" x14ac:dyDescent="0.25">
      <c r="A227" s="7" t="s">
        <v>48</v>
      </c>
      <c r="B227" s="8">
        <v>701</v>
      </c>
      <c r="C227" s="11" t="s">
        <v>168</v>
      </c>
      <c r="D227" s="11" t="s">
        <v>16</v>
      </c>
      <c r="E227" s="11" t="s">
        <v>258</v>
      </c>
      <c r="F227" s="8">
        <v>300</v>
      </c>
      <c r="G227" s="9">
        <v>6748720</v>
      </c>
      <c r="H227" s="9"/>
      <c r="I227" s="9"/>
      <c r="J227" s="9"/>
      <c r="K227" s="9">
        <f>G227+I227</f>
        <v>6748720</v>
      </c>
      <c r="L227" s="9">
        <f>H227+J227</f>
        <v>0</v>
      </c>
    </row>
    <row r="228" spans="1:12" x14ac:dyDescent="0.25">
      <c r="A228" s="7" t="s">
        <v>259</v>
      </c>
      <c r="B228" s="8">
        <v>701</v>
      </c>
      <c r="C228" s="11" t="s">
        <v>168</v>
      </c>
      <c r="D228" s="11" t="s">
        <v>121</v>
      </c>
      <c r="E228" s="11"/>
      <c r="F228" s="8"/>
      <c r="G228" s="9">
        <f t="shared" ref="G228:L228" si="101">+G229</f>
        <v>8645100</v>
      </c>
      <c r="H228" s="9">
        <f t="shared" si="101"/>
        <v>8645100</v>
      </c>
      <c r="I228" s="9">
        <f t="shared" si="101"/>
        <v>0</v>
      </c>
      <c r="J228" s="9">
        <f t="shared" si="101"/>
        <v>0</v>
      </c>
      <c r="K228" s="9">
        <f t="shared" si="101"/>
        <v>8645100</v>
      </c>
      <c r="L228" s="9">
        <f t="shared" si="101"/>
        <v>8645100</v>
      </c>
    </row>
    <row r="229" spans="1:12" x14ac:dyDescent="0.25">
      <c r="A229" s="12" t="s">
        <v>19</v>
      </c>
      <c r="B229" s="8">
        <v>701</v>
      </c>
      <c r="C229" s="11" t="s">
        <v>168</v>
      </c>
      <c r="D229" s="11" t="s">
        <v>121</v>
      </c>
      <c r="E229" s="11" t="s">
        <v>20</v>
      </c>
      <c r="F229" s="8"/>
      <c r="G229" s="9">
        <f t="shared" ref="G229:L229" si="102">G230</f>
        <v>8645100</v>
      </c>
      <c r="H229" s="9">
        <f t="shared" si="102"/>
        <v>8645100</v>
      </c>
      <c r="I229" s="9">
        <f t="shared" si="102"/>
        <v>0</v>
      </c>
      <c r="J229" s="9">
        <f t="shared" si="102"/>
        <v>0</v>
      </c>
      <c r="K229" s="9">
        <f t="shared" si="102"/>
        <v>8645100</v>
      </c>
      <c r="L229" s="9">
        <f t="shared" si="102"/>
        <v>8645100</v>
      </c>
    </row>
    <row r="230" spans="1:12" ht="25.5" x14ac:dyDescent="0.25">
      <c r="A230" s="12" t="s">
        <v>21</v>
      </c>
      <c r="B230" s="8">
        <v>701</v>
      </c>
      <c r="C230" s="11" t="s">
        <v>168</v>
      </c>
      <c r="D230" s="11" t="s">
        <v>121</v>
      </c>
      <c r="E230" s="11" t="s">
        <v>22</v>
      </c>
      <c r="F230" s="8"/>
      <c r="G230" s="9">
        <f t="shared" ref="G230:L230" si="103">G233+G231</f>
        <v>8645100</v>
      </c>
      <c r="H230" s="9">
        <f t="shared" si="103"/>
        <v>8645100</v>
      </c>
      <c r="I230" s="9">
        <f t="shared" si="103"/>
        <v>0</v>
      </c>
      <c r="J230" s="9">
        <f t="shared" si="103"/>
        <v>0</v>
      </c>
      <c r="K230" s="9">
        <f t="shared" si="103"/>
        <v>8645100</v>
      </c>
      <c r="L230" s="9">
        <f t="shared" si="103"/>
        <v>8645100</v>
      </c>
    </row>
    <row r="231" spans="1:12" ht="76.5" x14ac:dyDescent="0.25">
      <c r="A231" s="7" t="s">
        <v>260</v>
      </c>
      <c r="B231" s="8">
        <v>701</v>
      </c>
      <c r="C231" s="11" t="s">
        <v>168</v>
      </c>
      <c r="D231" s="11" t="s">
        <v>121</v>
      </c>
      <c r="E231" s="11" t="s">
        <v>261</v>
      </c>
      <c r="F231" s="8"/>
      <c r="G231" s="9">
        <f t="shared" ref="G231:L231" si="104">G232</f>
        <v>61900</v>
      </c>
      <c r="H231" s="9">
        <f t="shared" si="104"/>
        <v>61900</v>
      </c>
      <c r="I231" s="9">
        <f t="shared" si="104"/>
        <v>0</v>
      </c>
      <c r="J231" s="9">
        <f t="shared" si="104"/>
        <v>0</v>
      </c>
      <c r="K231" s="9">
        <f t="shared" si="104"/>
        <v>61900</v>
      </c>
      <c r="L231" s="9">
        <f t="shared" si="104"/>
        <v>61900</v>
      </c>
    </row>
    <row r="232" spans="1:12" ht="25.5" x14ac:dyDescent="0.25">
      <c r="A232" s="7" t="s">
        <v>28</v>
      </c>
      <c r="B232" s="8">
        <v>701</v>
      </c>
      <c r="C232" s="11" t="s">
        <v>168</v>
      </c>
      <c r="D232" s="11" t="s">
        <v>121</v>
      </c>
      <c r="E232" s="11" t="s">
        <v>261</v>
      </c>
      <c r="F232" s="8">
        <v>200</v>
      </c>
      <c r="G232" s="9">
        <v>61900</v>
      </c>
      <c r="H232" s="9">
        <v>61900</v>
      </c>
      <c r="I232" s="9"/>
      <c r="J232" s="9"/>
      <c r="K232" s="9">
        <f>G232+I232</f>
        <v>61900</v>
      </c>
      <c r="L232" s="9">
        <f>H232+J232</f>
        <v>61900</v>
      </c>
    </row>
    <row r="233" spans="1:12" ht="76.5" x14ac:dyDescent="0.25">
      <c r="A233" s="7" t="s">
        <v>262</v>
      </c>
      <c r="B233" s="8">
        <v>701</v>
      </c>
      <c r="C233" s="11" t="s">
        <v>168</v>
      </c>
      <c r="D233" s="11" t="s">
        <v>121</v>
      </c>
      <c r="E233" s="11" t="s">
        <v>263</v>
      </c>
      <c r="F233" s="8"/>
      <c r="G233" s="9">
        <f t="shared" ref="G233:L233" si="105">G234</f>
        <v>8583200</v>
      </c>
      <c r="H233" s="9">
        <f t="shared" si="105"/>
        <v>8583200</v>
      </c>
      <c r="I233" s="9">
        <f t="shared" si="105"/>
        <v>0</v>
      </c>
      <c r="J233" s="9">
        <f t="shared" si="105"/>
        <v>0</v>
      </c>
      <c r="K233" s="9">
        <f t="shared" si="105"/>
        <v>8583200</v>
      </c>
      <c r="L233" s="9">
        <f t="shared" si="105"/>
        <v>8583200</v>
      </c>
    </row>
    <row r="234" spans="1:12" x14ac:dyDescent="0.25">
      <c r="A234" s="7" t="s">
        <v>48</v>
      </c>
      <c r="B234" s="8">
        <v>701</v>
      </c>
      <c r="C234" s="11" t="s">
        <v>168</v>
      </c>
      <c r="D234" s="11" t="s">
        <v>121</v>
      </c>
      <c r="E234" s="11" t="s">
        <v>263</v>
      </c>
      <c r="F234" s="8">
        <v>300</v>
      </c>
      <c r="G234" s="9">
        <v>8583200</v>
      </c>
      <c r="H234" s="9">
        <v>8583200</v>
      </c>
      <c r="I234" s="9"/>
      <c r="J234" s="9"/>
      <c r="K234" s="9">
        <f>G234+I234</f>
        <v>8583200</v>
      </c>
      <c r="L234" s="9">
        <f>H234+J234</f>
        <v>8583200</v>
      </c>
    </row>
    <row r="235" spans="1:12" x14ac:dyDescent="0.25">
      <c r="A235" s="7" t="s">
        <v>264</v>
      </c>
      <c r="B235" s="8">
        <v>701</v>
      </c>
      <c r="C235" s="11" t="s">
        <v>168</v>
      </c>
      <c r="D235" s="11" t="s">
        <v>31</v>
      </c>
      <c r="E235" s="11"/>
      <c r="F235" s="8"/>
      <c r="G235" s="9">
        <f t="shared" ref="G235:L236" si="106">G236</f>
        <v>2156700</v>
      </c>
      <c r="H235" s="9">
        <f t="shared" si="106"/>
        <v>2156700</v>
      </c>
      <c r="I235" s="9">
        <f t="shared" si="106"/>
        <v>0</v>
      </c>
      <c r="J235" s="9">
        <f t="shared" si="106"/>
        <v>0</v>
      </c>
      <c r="K235" s="9">
        <f t="shared" si="106"/>
        <v>2156700</v>
      </c>
      <c r="L235" s="9">
        <f t="shared" si="106"/>
        <v>2156700</v>
      </c>
    </row>
    <row r="236" spans="1:12" x14ac:dyDescent="0.25">
      <c r="A236" s="12" t="s">
        <v>19</v>
      </c>
      <c r="B236" s="8">
        <v>701</v>
      </c>
      <c r="C236" s="11" t="s">
        <v>168</v>
      </c>
      <c r="D236" s="11" t="s">
        <v>31</v>
      </c>
      <c r="E236" s="11" t="s">
        <v>20</v>
      </c>
      <c r="F236" s="8"/>
      <c r="G236" s="9">
        <f t="shared" si="106"/>
        <v>2156700</v>
      </c>
      <c r="H236" s="9">
        <f t="shared" si="106"/>
        <v>2156700</v>
      </c>
      <c r="I236" s="9">
        <f t="shared" si="106"/>
        <v>0</v>
      </c>
      <c r="J236" s="9">
        <f t="shared" si="106"/>
        <v>0</v>
      </c>
      <c r="K236" s="9">
        <f t="shared" si="106"/>
        <v>2156700</v>
      </c>
      <c r="L236" s="9">
        <f t="shared" si="106"/>
        <v>2156700</v>
      </c>
    </row>
    <row r="237" spans="1:12" ht="25.5" x14ac:dyDescent="0.25">
      <c r="A237" s="12" t="s">
        <v>21</v>
      </c>
      <c r="B237" s="8">
        <v>701</v>
      </c>
      <c r="C237" s="11" t="s">
        <v>168</v>
      </c>
      <c r="D237" s="11" t="s">
        <v>31</v>
      </c>
      <c r="E237" s="11" t="s">
        <v>22</v>
      </c>
      <c r="F237" s="8"/>
      <c r="G237" s="9">
        <f t="shared" ref="G237:L237" si="107">G238+G240</f>
        <v>2156700</v>
      </c>
      <c r="H237" s="9">
        <f t="shared" si="107"/>
        <v>2156700</v>
      </c>
      <c r="I237" s="9">
        <f t="shared" si="107"/>
        <v>0</v>
      </c>
      <c r="J237" s="9">
        <f t="shared" si="107"/>
        <v>0</v>
      </c>
      <c r="K237" s="9">
        <f t="shared" si="107"/>
        <v>2156700</v>
      </c>
      <c r="L237" s="9">
        <f t="shared" si="107"/>
        <v>2156700</v>
      </c>
    </row>
    <row r="238" spans="1:12" ht="76.5" x14ac:dyDescent="0.25">
      <c r="A238" s="7" t="s">
        <v>265</v>
      </c>
      <c r="B238" s="8">
        <v>701</v>
      </c>
      <c r="C238" s="11" t="s">
        <v>168</v>
      </c>
      <c r="D238" s="11" t="s">
        <v>31</v>
      </c>
      <c r="E238" s="11" t="s">
        <v>266</v>
      </c>
      <c r="F238" s="8"/>
      <c r="G238" s="9">
        <f t="shared" ref="G238:L238" si="108">SUM(G239:G239)</f>
        <v>336700</v>
      </c>
      <c r="H238" s="9">
        <f t="shared" si="108"/>
        <v>336700</v>
      </c>
      <c r="I238" s="9">
        <f t="shared" si="108"/>
        <v>0</v>
      </c>
      <c r="J238" s="9">
        <f t="shared" si="108"/>
        <v>0</v>
      </c>
      <c r="K238" s="9">
        <f t="shared" si="108"/>
        <v>336700</v>
      </c>
      <c r="L238" s="9">
        <f t="shared" si="108"/>
        <v>336700</v>
      </c>
    </row>
    <row r="239" spans="1:12" ht="51" x14ac:dyDescent="0.25">
      <c r="A239" s="7" t="s">
        <v>25</v>
      </c>
      <c r="B239" s="8">
        <v>701</v>
      </c>
      <c r="C239" s="11" t="s">
        <v>168</v>
      </c>
      <c r="D239" s="11" t="s">
        <v>31</v>
      </c>
      <c r="E239" s="11" t="s">
        <v>266</v>
      </c>
      <c r="F239" s="8">
        <v>100</v>
      </c>
      <c r="G239" s="9">
        <v>336700</v>
      </c>
      <c r="H239" s="9">
        <v>336700</v>
      </c>
      <c r="I239" s="9"/>
      <c r="J239" s="9"/>
      <c r="K239" s="9">
        <f>G239+I239</f>
        <v>336700</v>
      </c>
      <c r="L239" s="9">
        <f>H239+J239</f>
        <v>336700</v>
      </c>
    </row>
    <row r="240" spans="1:12" ht="51" x14ac:dyDescent="0.25">
      <c r="A240" s="7" t="s">
        <v>267</v>
      </c>
      <c r="B240" s="8">
        <v>701</v>
      </c>
      <c r="C240" s="11" t="s">
        <v>168</v>
      </c>
      <c r="D240" s="11" t="s">
        <v>31</v>
      </c>
      <c r="E240" s="11" t="s">
        <v>268</v>
      </c>
      <c r="F240" s="8"/>
      <c r="G240" s="9">
        <f t="shared" ref="G240:L240" si="109">SUM(G241:G242)</f>
        <v>1820000</v>
      </c>
      <c r="H240" s="9">
        <f t="shared" si="109"/>
        <v>1820000</v>
      </c>
      <c r="I240" s="9">
        <f t="shared" si="109"/>
        <v>0</v>
      </c>
      <c r="J240" s="9">
        <f t="shared" si="109"/>
        <v>0</v>
      </c>
      <c r="K240" s="9">
        <f t="shared" si="109"/>
        <v>1820000</v>
      </c>
      <c r="L240" s="9">
        <f t="shared" si="109"/>
        <v>1820000</v>
      </c>
    </row>
    <row r="241" spans="1:12" ht="51" x14ac:dyDescent="0.25">
      <c r="A241" s="7" t="s">
        <v>25</v>
      </c>
      <c r="B241" s="8">
        <v>701</v>
      </c>
      <c r="C241" s="11" t="s">
        <v>168</v>
      </c>
      <c r="D241" s="11" t="s">
        <v>31</v>
      </c>
      <c r="E241" s="11" t="s">
        <v>268</v>
      </c>
      <c r="F241" s="8">
        <v>100</v>
      </c>
      <c r="G241" s="9">
        <f>1635187.85+16351.88</f>
        <v>1651539.73</v>
      </c>
      <c r="H241" s="9">
        <f>1635187.85+16351.88</f>
        <v>1651539.73</v>
      </c>
      <c r="I241" s="9"/>
      <c r="J241" s="9"/>
      <c r="K241" s="9">
        <f>G241+I241</f>
        <v>1651539.73</v>
      </c>
      <c r="L241" s="9">
        <f>H241+J241</f>
        <v>1651539.73</v>
      </c>
    </row>
    <row r="242" spans="1:12" ht="25.5" x14ac:dyDescent="0.25">
      <c r="A242" s="7" t="s">
        <v>28</v>
      </c>
      <c r="B242" s="8">
        <v>701</v>
      </c>
      <c r="C242" s="11" t="s">
        <v>168</v>
      </c>
      <c r="D242" s="11" t="s">
        <v>31</v>
      </c>
      <c r="E242" s="11" t="s">
        <v>268</v>
      </c>
      <c r="F242" s="8">
        <v>200</v>
      </c>
      <c r="G242" s="9">
        <f>184812.15-16351.88</f>
        <v>168460.27</v>
      </c>
      <c r="H242" s="9">
        <f>184812.15-16351.88</f>
        <v>168460.27</v>
      </c>
      <c r="I242" s="9"/>
      <c r="J242" s="9"/>
      <c r="K242" s="9">
        <f>G242+I242</f>
        <v>168460.27</v>
      </c>
      <c r="L242" s="9">
        <f>H242+J242</f>
        <v>168460.27</v>
      </c>
    </row>
    <row r="243" spans="1:12" x14ac:dyDescent="0.25">
      <c r="A243" s="7" t="s">
        <v>272</v>
      </c>
      <c r="B243" s="8">
        <v>701</v>
      </c>
      <c r="C243" s="11" t="s">
        <v>273</v>
      </c>
      <c r="D243" s="11"/>
      <c r="E243" s="11"/>
      <c r="F243" s="8"/>
      <c r="G243" s="9">
        <f t="shared" ref="G243:L243" si="110">G244</f>
        <v>1663700</v>
      </c>
      <c r="H243" s="9">
        <f t="shared" si="110"/>
        <v>0</v>
      </c>
      <c r="I243" s="9">
        <f t="shared" si="110"/>
        <v>0</v>
      </c>
      <c r="J243" s="9">
        <f t="shared" si="110"/>
        <v>0</v>
      </c>
      <c r="K243" s="9">
        <f t="shared" si="110"/>
        <v>1663700</v>
      </c>
      <c r="L243" s="9">
        <f t="shared" si="110"/>
        <v>0</v>
      </c>
    </row>
    <row r="244" spans="1:12" x14ac:dyDescent="0.25">
      <c r="A244" s="7" t="s">
        <v>274</v>
      </c>
      <c r="B244" s="8">
        <v>701</v>
      </c>
      <c r="C244" s="11" t="s">
        <v>273</v>
      </c>
      <c r="D244" s="11" t="s">
        <v>52</v>
      </c>
      <c r="E244" s="11"/>
      <c r="F244" s="8"/>
      <c r="G244" s="9">
        <f t="shared" ref="G244:L244" si="111">G245+G251</f>
        <v>1663700</v>
      </c>
      <c r="H244" s="9">
        <f t="shared" si="111"/>
        <v>0</v>
      </c>
      <c r="I244" s="9">
        <f t="shared" si="111"/>
        <v>0</v>
      </c>
      <c r="J244" s="9">
        <f t="shared" si="111"/>
        <v>0</v>
      </c>
      <c r="K244" s="9">
        <f t="shared" si="111"/>
        <v>1663700</v>
      </c>
      <c r="L244" s="9">
        <f t="shared" si="111"/>
        <v>0</v>
      </c>
    </row>
    <row r="245" spans="1:12" ht="25.5" x14ac:dyDescent="0.25">
      <c r="A245" s="10" t="s">
        <v>59</v>
      </c>
      <c r="B245" s="8">
        <v>701</v>
      </c>
      <c r="C245" s="11" t="s">
        <v>273</v>
      </c>
      <c r="D245" s="11" t="s">
        <v>52</v>
      </c>
      <c r="E245" s="11" t="s">
        <v>60</v>
      </c>
      <c r="F245" s="8"/>
      <c r="G245" s="9">
        <f t="shared" ref="G245:L247" si="112">G246</f>
        <v>1400000</v>
      </c>
      <c r="H245" s="9">
        <f t="shared" si="112"/>
        <v>0</v>
      </c>
      <c r="I245" s="9">
        <f t="shared" si="112"/>
        <v>0</v>
      </c>
      <c r="J245" s="9">
        <f t="shared" si="112"/>
        <v>0</v>
      </c>
      <c r="K245" s="9">
        <f t="shared" si="112"/>
        <v>1400000</v>
      </c>
      <c r="L245" s="9">
        <f t="shared" si="112"/>
        <v>0</v>
      </c>
    </row>
    <row r="246" spans="1:12" ht="38.25" x14ac:dyDescent="0.25">
      <c r="A246" s="7" t="s">
        <v>275</v>
      </c>
      <c r="B246" s="8">
        <v>701</v>
      </c>
      <c r="C246" s="11" t="s">
        <v>273</v>
      </c>
      <c r="D246" s="11" t="s">
        <v>52</v>
      </c>
      <c r="E246" s="11" t="s">
        <v>276</v>
      </c>
      <c r="F246" s="8"/>
      <c r="G246" s="9">
        <f>G247</f>
        <v>1400000</v>
      </c>
      <c r="H246" s="9">
        <f>H247</f>
        <v>0</v>
      </c>
      <c r="I246" s="9">
        <f t="shared" si="112"/>
        <v>0</v>
      </c>
      <c r="J246" s="9">
        <f t="shared" si="112"/>
        <v>0</v>
      </c>
      <c r="K246" s="9">
        <f t="shared" si="112"/>
        <v>1400000</v>
      </c>
      <c r="L246" s="9">
        <f t="shared" si="112"/>
        <v>0</v>
      </c>
    </row>
    <row r="247" spans="1:12" ht="38.25" x14ac:dyDescent="0.25">
      <c r="A247" s="7" t="s">
        <v>277</v>
      </c>
      <c r="B247" s="8">
        <v>701</v>
      </c>
      <c r="C247" s="11" t="s">
        <v>273</v>
      </c>
      <c r="D247" s="11" t="s">
        <v>52</v>
      </c>
      <c r="E247" s="11" t="s">
        <v>278</v>
      </c>
      <c r="F247" s="8"/>
      <c r="G247" s="9">
        <f>G248</f>
        <v>1400000</v>
      </c>
      <c r="H247" s="9">
        <f>H248</f>
        <v>0</v>
      </c>
      <c r="I247" s="9">
        <f t="shared" si="112"/>
        <v>0</v>
      </c>
      <c r="J247" s="9">
        <f t="shared" si="112"/>
        <v>0</v>
      </c>
      <c r="K247" s="9">
        <f t="shared" si="112"/>
        <v>1400000</v>
      </c>
      <c r="L247" s="9">
        <f t="shared" si="112"/>
        <v>0</v>
      </c>
    </row>
    <row r="248" spans="1:12" x14ac:dyDescent="0.25">
      <c r="A248" s="13" t="s">
        <v>89</v>
      </c>
      <c r="B248" s="8">
        <v>701</v>
      </c>
      <c r="C248" s="11" t="s">
        <v>273</v>
      </c>
      <c r="D248" s="11" t="s">
        <v>52</v>
      </c>
      <c r="E248" s="11" t="s">
        <v>279</v>
      </c>
      <c r="F248" s="8"/>
      <c r="G248" s="9">
        <f t="shared" ref="G248:L248" si="113">SUM(G249:G250)</f>
        <v>1400000</v>
      </c>
      <c r="H248" s="9">
        <f t="shared" si="113"/>
        <v>0</v>
      </c>
      <c r="I248" s="9">
        <f t="shared" si="113"/>
        <v>0</v>
      </c>
      <c r="J248" s="9">
        <f t="shared" si="113"/>
        <v>0</v>
      </c>
      <c r="K248" s="9">
        <f t="shared" si="113"/>
        <v>1400000</v>
      </c>
      <c r="L248" s="9">
        <f t="shared" si="113"/>
        <v>0</v>
      </c>
    </row>
    <row r="249" spans="1:12" ht="51" x14ac:dyDescent="0.25">
      <c r="A249" s="7" t="s">
        <v>25</v>
      </c>
      <c r="B249" s="8">
        <v>701</v>
      </c>
      <c r="C249" s="11" t="s">
        <v>273</v>
      </c>
      <c r="D249" s="11" t="s">
        <v>52</v>
      </c>
      <c r="E249" s="11" t="s">
        <v>279</v>
      </c>
      <c r="F249" s="8">
        <v>100</v>
      </c>
      <c r="G249" s="9">
        <v>15600</v>
      </c>
      <c r="H249" s="9"/>
      <c r="I249" s="9"/>
      <c r="J249" s="9"/>
      <c r="K249" s="9">
        <f>G249+I249</f>
        <v>15600</v>
      </c>
      <c r="L249" s="9">
        <f>H249+J249</f>
        <v>0</v>
      </c>
    </row>
    <row r="250" spans="1:12" ht="25.5" x14ac:dyDescent="0.25">
      <c r="A250" s="7" t="s">
        <v>28</v>
      </c>
      <c r="B250" s="8">
        <v>701</v>
      </c>
      <c r="C250" s="11" t="s">
        <v>273</v>
      </c>
      <c r="D250" s="11" t="s">
        <v>52</v>
      </c>
      <c r="E250" s="11" t="s">
        <v>279</v>
      </c>
      <c r="F250" s="8">
        <v>200</v>
      </c>
      <c r="G250" s="9">
        <v>1384400</v>
      </c>
      <c r="H250" s="9"/>
      <c r="I250" s="9"/>
      <c r="J250" s="9"/>
      <c r="K250" s="9">
        <f>G250+I250</f>
        <v>1384400</v>
      </c>
      <c r="L250" s="9">
        <f>H250+J250</f>
        <v>0</v>
      </c>
    </row>
    <row r="251" spans="1:12" ht="25.5" x14ac:dyDescent="0.25">
      <c r="A251" s="7" t="s">
        <v>280</v>
      </c>
      <c r="B251" s="8">
        <v>701</v>
      </c>
      <c r="C251" s="11" t="s">
        <v>273</v>
      </c>
      <c r="D251" s="11" t="s">
        <v>52</v>
      </c>
      <c r="E251" s="11" t="s">
        <v>182</v>
      </c>
      <c r="F251" s="8"/>
      <c r="G251" s="9">
        <f>G252</f>
        <v>263700</v>
      </c>
      <c r="H251" s="9">
        <f t="shared" ref="H251:L254" si="114">H252</f>
        <v>0</v>
      </c>
      <c r="I251" s="9">
        <f t="shared" si="114"/>
        <v>0</v>
      </c>
      <c r="J251" s="9">
        <f t="shared" si="114"/>
        <v>0</v>
      </c>
      <c r="K251" s="9">
        <f t="shared" si="114"/>
        <v>263700</v>
      </c>
      <c r="L251" s="9">
        <f t="shared" si="114"/>
        <v>0</v>
      </c>
    </row>
    <row r="252" spans="1:12" ht="25.5" x14ac:dyDescent="0.25">
      <c r="A252" s="7" t="s">
        <v>281</v>
      </c>
      <c r="B252" s="8">
        <v>701</v>
      </c>
      <c r="C252" s="11" t="s">
        <v>273</v>
      </c>
      <c r="D252" s="11" t="s">
        <v>52</v>
      </c>
      <c r="E252" s="11" t="s">
        <v>282</v>
      </c>
      <c r="F252" s="8"/>
      <c r="G252" s="9">
        <f>G253</f>
        <v>263700</v>
      </c>
      <c r="H252" s="9">
        <f t="shared" si="114"/>
        <v>0</v>
      </c>
      <c r="I252" s="9">
        <f t="shared" si="114"/>
        <v>0</v>
      </c>
      <c r="J252" s="9">
        <f t="shared" si="114"/>
        <v>0</v>
      </c>
      <c r="K252" s="9">
        <f t="shared" si="114"/>
        <v>263700</v>
      </c>
      <c r="L252" s="9">
        <f t="shared" si="114"/>
        <v>0</v>
      </c>
    </row>
    <row r="253" spans="1:12" ht="38.25" x14ac:dyDescent="0.25">
      <c r="A253" s="17" t="s">
        <v>283</v>
      </c>
      <c r="B253" s="8">
        <v>701</v>
      </c>
      <c r="C253" s="11" t="s">
        <v>273</v>
      </c>
      <c r="D253" s="11" t="s">
        <v>52</v>
      </c>
      <c r="E253" s="11" t="s">
        <v>284</v>
      </c>
      <c r="F253" s="8"/>
      <c r="G253" s="9">
        <f>G254</f>
        <v>263700</v>
      </c>
      <c r="H253" s="9">
        <f t="shared" si="114"/>
        <v>0</v>
      </c>
      <c r="I253" s="9">
        <f t="shared" si="114"/>
        <v>0</v>
      </c>
      <c r="J253" s="9">
        <f t="shared" si="114"/>
        <v>0</v>
      </c>
      <c r="K253" s="9">
        <f t="shared" si="114"/>
        <v>263700</v>
      </c>
      <c r="L253" s="9">
        <f t="shared" si="114"/>
        <v>0</v>
      </c>
    </row>
    <row r="254" spans="1:12" ht="25.5" x14ac:dyDescent="0.25">
      <c r="A254" s="15" t="s">
        <v>285</v>
      </c>
      <c r="B254" s="8">
        <v>701</v>
      </c>
      <c r="C254" s="11" t="s">
        <v>273</v>
      </c>
      <c r="D254" s="11" t="s">
        <v>52</v>
      </c>
      <c r="E254" s="11" t="s">
        <v>286</v>
      </c>
      <c r="F254" s="8"/>
      <c r="G254" s="9">
        <f>G255</f>
        <v>263700</v>
      </c>
      <c r="H254" s="9">
        <f t="shared" si="114"/>
        <v>0</v>
      </c>
      <c r="I254" s="9">
        <f t="shared" si="114"/>
        <v>0</v>
      </c>
      <c r="J254" s="9">
        <f t="shared" si="114"/>
        <v>0</v>
      </c>
      <c r="K254" s="9">
        <f t="shared" si="114"/>
        <v>263700</v>
      </c>
      <c r="L254" s="9">
        <f t="shared" si="114"/>
        <v>0</v>
      </c>
    </row>
    <row r="255" spans="1:12" ht="25.5" x14ac:dyDescent="0.25">
      <c r="A255" s="7" t="s">
        <v>67</v>
      </c>
      <c r="B255" s="8">
        <v>701</v>
      </c>
      <c r="C255" s="11" t="s">
        <v>273</v>
      </c>
      <c r="D255" s="11" t="s">
        <v>52</v>
      </c>
      <c r="E255" s="11" t="s">
        <v>286</v>
      </c>
      <c r="F255" s="8">
        <v>600</v>
      </c>
      <c r="G255" s="9">
        <v>263700</v>
      </c>
      <c r="H255" s="9"/>
      <c r="I255" s="9"/>
      <c r="J255" s="9"/>
      <c r="K255" s="9">
        <f>G255+I255</f>
        <v>263700</v>
      </c>
      <c r="L255" s="9">
        <f>H255+J255</f>
        <v>0</v>
      </c>
    </row>
    <row r="256" spans="1:12" x14ac:dyDescent="0.25">
      <c r="A256" s="7" t="s">
        <v>287</v>
      </c>
      <c r="B256" s="8">
        <v>701</v>
      </c>
      <c r="C256" s="11" t="s">
        <v>180</v>
      </c>
      <c r="D256" s="11"/>
      <c r="E256" s="11"/>
      <c r="F256" s="8"/>
      <c r="G256" s="9">
        <f>G257+G268</f>
        <v>15440872</v>
      </c>
      <c r="H256" s="9">
        <f>H257+H268</f>
        <v>0</v>
      </c>
      <c r="I256" s="9">
        <f>I257+I268</f>
        <v>0</v>
      </c>
      <c r="J256" s="9">
        <f>J257+J268</f>
        <v>0</v>
      </c>
      <c r="K256" s="9">
        <f>K257+K268</f>
        <v>15440872</v>
      </c>
      <c r="L256" s="9">
        <f>L257+L268</f>
        <v>0</v>
      </c>
    </row>
    <row r="257" spans="1:12" x14ac:dyDescent="0.25">
      <c r="A257" s="7" t="s">
        <v>288</v>
      </c>
      <c r="B257" s="8">
        <v>701</v>
      </c>
      <c r="C257" s="11" t="s">
        <v>180</v>
      </c>
      <c r="D257" s="11" t="s">
        <v>16</v>
      </c>
      <c r="E257" s="11"/>
      <c r="F257" s="8"/>
      <c r="G257" s="9">
        <f t="shared" ref="G257:L258" si="115">G258</f>
        <v>5244000.0000000009</v>
      </c>
      <c r="H257" s="9">
        <f t="shared" si="115"/>
        <v>0</v>
      </c>
      <c r="I257" s="9">
        <f t="shared" si="115"/>
        <v>0</v>
      </c>
      <c r="J257" s="9">
        <f t="shared" si="115"/>
        <v>0</v>
      </c>
      <c r="K257" s="9">
        <f t="shared" si="115"/>
        <v>5244000.0000000009</v>
      </c>
      <c r="L257" s="9">
        <f t="shared" si="115"/>
        <v>0</v>
      </c>
    </row>
    <row r="258" spans="1:12" x14ac:dyDescent="0.25">
      <c r="A258" s="12" t="s">
        <v>19</v>
      </c>
      <c r="B258" s="8">
        <v>701</v>
      </c>
      <c r="C258" s="11" t="s">
        <v>180</v>
      </c>
      <c r="D258" s="11" t="s">
        <v>16</v>
      </c>
      <c r="E258" s="11" t="s">
        <v>20</v>
      </c>
      <c r="F258" s="8"/>
      <c r="G258" s="9">
        <f t="shared" si="115"/>
        <v>5244000.0000000009</v>
      </c>
      <c r="H258" s="9">
        <f t="shared" si="115"/>
        <v>0</v>
      </c>
      <c r="I258" s="9">
        <f t="shared" si="115"/>
        <v>0</v>
      </c>
      <c r="J258" s="9">
        <f t="shared" si="115"/>
        <v>0</v>
      </c>
      <c r="K258" s="9">
        <f t="shared" si="115"/>
        <v>5244000.0000000009</v>
      </c>
      <c r="L258" s="9">
        <f t="shared" si="115"/>
        <v>0</v>
      </c>
    </row>
    <row r="259" spans="1:12" ht="25.5" x14ac:dyDescent="0.25">
      <c r="A259" s="13" t="s">
        <v>102</v>
      </c>
      <c r="B259" s="8">
        <v>701</v>
      </c>
      <c r="C259" s="11" t="s">
        <v>180</v>
      </c>
      <c r="D259" s="11" t="s">
        <v>16</v>
      </c>
      <c r="E259" s="11" t="s">
        <v>103</v>
      </c>
      <c r="F259" s="8"/>
      <c r="G259" s="9">
        <f>G262+G260+G264+G266</f>
        <v>5244000.0000000009</v>
      </c>
      <c r="H259" s="9">
        <f t="shared" ref="H259:L259" si="116">H262+H260+H264+H266</f>
        <v>0</v>
      </c>
      <c r="I259" s="9">
        <f t="shared" si="116"/>
        <v>0</v>
      </c>
      <c r="J259" s="9">
        <f t="shared" si="116"/>
        <v>0</v>
      </c>
      <c r="K259" s="9">
        <f t="shared" si="116"/>
        <v>5244000.0000000009</v>
      </c>
      <c r="L259" s="9">
        <f t="shared" si="116"/>
        <v>0</v>
      </c>
    </row>
    <row r="260" spans="1:12" ht="51" x14ac:dyDescent="0.25">
      <c r="A260" s="7" t="s">
        <v>29</v>
      </c>
      <c r="B260" s="8">
        <v>701</v>
      </c>
      <c r="C260" s="11" t="s">
        <v>180</v>
      </c>
      <c r="D260" s="11" t="s">
        <v>16</v>
      </c>
      <c r="E260" s="11" t="s">
        <v>104</v>
      </c>
      <c r="F260" s="8"/>
      <c r="G260" s="9">
        <f t="shared" ref="G260:L260" si="117">G261</f>
        <v>185000</v>
      </c>
      <c r="H260" s="9">
        <f t="shared" si="117"/>
        <v>0</v>
      </c>
      <c r="I260" s="9">
        <f t="shared" si="117"/>
        <v>0</v>
      </c>
      <c r="J260" s="9">
        <f t="shared" si="117"/>
        <v>0</v>
      </c>
      <c r="K260" s="9">
        <f t="shared" si="117"/>
        <v>185000</v>
      </c>
      <c r="L260" s="9">
        <f t="shared" si="117"/>
        <v>0</v>
      </c>
    </row>
    <row r="261" spans="1:12" ht="25.5" x14ac:dyDescent="0.25">
      <c r="A261" s="7" t="s">
        <v>67</v>
      </c>
      <c r="B261" s="8">
        <v>701</v>
      </c>
      <c r="C261" s="11" t="s">
        <v>180</v>
      </c>
      <c r="D261" s="11" t="s">
        <v>16</v>
      </c>
      <c r="E261" s="11" t="s">
        <v>104</v>
      </c>
      <c r="F261" s="8">
        <v>600</v>
      </c>
      <c r="G261" s="9">
        <f>110000+75000</f>
        <v>185000</v>
      </c>
      <c r="H261" s="9"/>
      <c r="I261" s="9"/>
      <c r="J261" s="9"/>
      <c r="K261" s="9">
        <f>G261+I261</f>
        <v>185000</v>
      </c>
      <c r="L261" s="9">
        <f>H261+J261</f>
        <v>0</v>
      </c>
    </row>
    <row r="262" spans="1:12" ht="38.25" x14ac:dyDescent="0.25">
      <c r="A262" s="15" t="s">
        <v>106</v>
      </c>
      <c r="B262" s="8">
        <v>701</v>
      </c>
      <c r="C262" s="11" t="s">
        <v>180</v>
      </c>
      <c r="D262" s="11" t="s">
        <v>16</v>
      </c>
      <c r="E262" s="11" t="s">
        <v>107</v>
      </c>
      <c r="F262" s="8"/>
      <c r="G262" s="9">
        <f t="shared" ref="G262:L262" si="118">G263</f>
        <v>4783669.4000000004</v>
      </c>
      <c r="H262" s="9">
        <f t="shared" si="118"/>
        <v>0</v>
      </c>
      <c r="I262" s="9">
        <f t="shared" si="118"/>
        <v>0</v>
      </c>
      <c r="J262" s="9">
        <f t="shared" si="118"/>
        <v>0</v>
      </c>
      <c r="K262" s="9">
        <f t="shared" si="118"/>
        <v>4783669.4000000004</v>
      </c>
      <c r="L262" s="9">
        <f t="shared" si="118"/>
        <v>0</v>
      </c>
    </row>
    <row r="263" spans="1:12" ht="25.5" x14ac:dyDescent="0.25">
      <c r="A263" s="7" t="s">
        <v>67</v>
      </c>
      <c r="B263" s="8">
        <v>701</v>
      </c>
      <c r="C263" s="11" t="s">
        <v>180</v>
      </c>
      <c r="D263" s="11" t="s">
        <v>16</v>
      </c>
      <c r="E263" s="11" t="s">
        <v>107</v>
      </c>
      <c r="F263" s="8">
        <v>600</v>
      </c>
      <c r="G263" s="9">
        <v>4783669.4000000004</v>
      </c>
      <c r="H263" s="9"/>
      <c r="I263" s="9"/>
      <c r="J263" s="9"/>
      <c r="K263" s="9">
        <f>G263+I263</f>
        <v>4783669.4000000004</v>
      </c>
      <c r="L263" s="9">
        <f>H263+J263</f>
        <v>0</v>
      </c>
    </row>
    <row r="264" spans="1:12" ht="25.5" x14ac:dyDescent="0.25">
      <c r="A264" s="15" t="s">
        <v>110</v>
      </c>
      <c r="B264" s="8">
        <v>701</v>
      </c>
      <c r="C264" s="11" t="s">
        <v>180</v>
      </c>
      <c r="D264" s="11" t="s">
        <v>16</v>
      </c>
      <c r="E264" s="11" t="s">
        <v>111</v>
      </c>
      <c r="F264" s="8"/>
      <c r="G264" s="9">
        <f>G265</f>
        <v>174986.12</v>
      </c>
      <c r="H264" s="9">
        <f t="shared" ref="H264:L264" si="119">H265</f>
        <v>0</v>
      </c>
      <c r="I264" s="9">
        <f t="shared" si="119"/>
        <v>0</v>
      </c>
      <c r="J264" s="9">
        <f t="shared" si="119"/>
        <v>0</v>
      </c>
      <c r="K264" s="9">
        <f t="shared" si="119"/>
        <v>174986.12</v>
      </c>
      <c r="L264" s="9">
        <f t="shared" si="119"/>
        <v>0</v>
      </c>
    </row>
    <row r="265" spans="1:12" ht="25.5" x14ac:dyDescent="0.25">
      <c r="A265" s="7" t="s">
        <v>67</v>
      </c>
      <c r="B265" s="8">
        <v>701</v>
      </c>
      <c r="C265" s="11" t="s">
        <v>180</v>
      </c>
      <c r="D265" s="11" t="s">
        <v>16</v>
      </c>
      <c r="E265" s="11" t="s">
        <v>111</v>
      </c>
      <c r="F265" s="8">
        <v>600</v>
      </c>
      <c r="G265" s="9">
        <v>174986.12</v>
      </c>
      <c r="H265" s="9"/>
      <c r="I265" s="9"/>
      <c r="J265" s="9"/>
      <c r="K265" s="9">
        <f t="shared" ref="K265:L265" si="120">G265+I265</f>
        <v>174986.12</v>
      </c>
      <c r="L265" s="9">
        <f t="shared" si="120"/>
        <v>0</v>
      </c>
    </row>
    <row r="266" spans="1:12" ht="25.5" x14ac:dyDescent="0.25">
      <c r="A266" s="15" t="s">
        <v>112</v>
      </c>
      <c r="B266" s="8">
        <v>701</v>
      </c>
      <c r="C266" s="11" t="s">
        <v>180</v>
      </c>
      <c r="D266" s="11" t="s">
        <v>16</v>
      </c>
      <c r="E266" s="11" t="s">
        <v>113</v>
      </c>
      <c r="F266" s="8"/>
      <c r="G266" s="9">
        <f>G267</f>
        <v>100344.48</v>
      </c>
      <c r="H266" s="9">
        <f t="shared" ref="H266:L266" si="121">H267</f>
        <v>0</v>
      </c>
      <c r="I266" s="9">
        <f t="shared" si="121"/>
        <v>0</v>
      </c>
      <c r="J266" s="9">
        <f t="shared" si="121"/>
        <v>0</v>
      </c>
      <c r="K266" s="9">
        <f t="shared" si="121"/>
        <v>100344.48</v>
      </c>
      <c r="L266" s="9">
        <f t="shared" si="121"/>
        <v>0</v>
      </c>
    </row>
    <row r="267" spans="1:12" ht="25.5" x14ac:dyDescent="0.25">
      <c r="A267" s="7" t="s">
        <v>67</v>
      </c>
      <c r="B267" s="8">
        <v>701</v>
      </c>
      <c r="C267" s="11" t="s">
        <v>180</v>
      </c>
      <c r="D267" s="11" t="s">
        <v>16</v>
      </c>
      <c r="E267" s="11" t="s">
        <v>113</v>
      </c>
      <c r="F267" s="8">
        <v>600</v>
      </c>
      <c r="G267" s="9">
        <v>100344.48</v>
      </c>
      <c r="H267" s="9"/>
      <c r="I267" s="9"/>
      <c r="J267" s="9"/>
      <c r="K267" s="9">
        <f t="shared" ref="K267:L267" si="122">G267+I267</f>
        <v>100344.48</v>
      </c>
      <c r="L267" s="9">
        <f t="shared" si="122"/>
        <v>0</v>
      </c>
    </row>
    <row r="268" spans="1:12" x14ac:dyDescent="0.25">
      <c r="A268" s="7" t="s">
        <v>289</v>
      </c>
      <c r="B268" s="8">
        <v>701</v>
      </c>
      <c r="C268" s="11" t="s">
        <v>180</v>
      </c>
      <c r="D268" s="11" t="s">
        <v>18</v>
      </c>
      <c r="E268" s="11"/>
      <c r="F268" s="8"/>
      <c r="G268" s="9">
        <f t="shared" ref="G268:L269" si="123">G269</f>
        <v>10196872</v>
      </c>
      <c r="H268" s="9">
        <f t="shared" si="123"/>
        <v>0</v>
      </c>
      <c r="I268" s="9">
        <f t="shared" si="123"/>
        <v>0</v>
      </c>
      <c r="J268" s="9">
        <f t="shared" si="123"/>
        <v>0</v>
      </c>
      <c r="K268" s="9">
        <f t="shared" si="123"/>
        <v>10196872</v>
      </c>
      <c r="L268" s="9">
        <f t="shared" si="123"/>
        <v>0</v>
      </c>
    </row>
    <row r="269" spans="1:12" x14ac:dyDescent="0.25">
      <c r="A269" s="12" t="s">
        <v>19</v>
      </c>
      <c r="B269" s="8">
        <v>701</v>
      </c>
      <c r="C269" s="11" t="s">
        <v>180</v>
      </c>
      <c r="D269" s="11" t="s">
        <v>18</v>
      </c>
      <c r="E269" s="11" t="s">
        <v>20</v>
      </c>
      <c r="F269" s="8"/>
      <c r="G269" s="9">
        <f t="shared" si="123"/>
        <v>10196872</v>
      </c>
      <c r="H269" s="9">
        <f t="shared" si="123"/>
        <v>0</v>
      </c>
      <c r="I269" s="9">
        <f t="shared" si="123"/>
        <v>0</v>
      </c>
      <c r="J269" s="9">
        <f t="shared" si="123"/>
        <v>0</v>
      </c>
      <c r="K269" s="9">
        <f t="shared" si="123"/>
        <v>10196872</v>
      </c>
      <c r="L269" s="9">
        <f t="shared" si="123"/>
        <v>0</v>
      </c>
    </row>
    <row r="270" spans="1:12" ht="25.5" x14ac:dyDescent="0.25">
      <c r="A270" s="13" t="s">
        <v>102</v>
      </c>
      <c r="B270" s="8">
        <v>701</v>
      </c>
      <c r="C270" s="11" t="s">
        <v>180</v>
      </c>
      <c r="D270" s="11" t="s">
        <v>18</v>
      </c>
      <c r="E270" s="11" t="s">
        <v>103</v>
      </c>
      <c r="F270" s="8"/>
      <c r="G270" s="9">
        <f>G273+G271+G281+G275+G277+G279</f>
        <v>10196872</v>
      </c>
      <c r="H270" s="9">
        <f t="shared" ref="H270:L270" si="124">H273+H271+H281+H275+H277+H279</f>
        <v>0</v>
      </c>
      <c r="I270" s="9">
        <f t="shared" si="124"/>
        <v>0</v>
      </c>
      <c r="J270" s="9">
        <f t="shared" si="124"/>
        <v>0</v>
      </c>
      <c r="K270" s="9">
        <f t="shared" si="124"/>
        <v>10196872</v>
      </c>
      <c r="L270" s="9">
        <f t="shared" si="124"/>
        <v>0</v>
      </c>
    </row>
    <row r="271" spans="1:12" ht="51" x14ac:dyDescent="0.25">
      <c r="A271" s="7" t="s">
        <v>29</v>
      </c>
      <c r="B271" s="8">
        <v>701</v>
      </c>
      <c r="C271" s="11" t="s">
        <v>180</v>
      </c>
      <c r="D271" s="11" t="s">
        <v>18</v>
      </c>
      <c r="E271" s="11" t="s">
        <v>104</v>
      </c>
      <c r="F271" s="8"/>
      <c r="G271" s="9">
        <f t="shared" ref="G271:L271" si="125">G272</f>
        <v>193000</v>
      </c>
      <c r="H271" s="9">
        <f t="shared" si="125"/>
        <v>0</v>
      </c>
      <c r="I271" s="9">
        <f t="shared" si="125"/>
        <v>0</v>
      </c>
      <c r="J271" s="9">
        <f t="shared" si="125"/>
        <v>0</v>
      </c>
      <c r="K271" s="9">
        <f t="shared" si="125"/>
        <v>193000</v>
      </c>
      <c r="L271" s="9">
        <f t="shared" si="125"/>
        <v>0</v>
      </c>
    </row>
    <row r="272" spans="1:12" ht="25.5" x14ac:dyDescent="0.25">
      <c r="A272" s="7" t="s">
        <v>67</v>
      </c>
      <c r="B272" s="8">
        <v>701</v>
      </c>
      <c r="C272" s="11" t="s">
        <v>180</v>
      </c>
      <c r="D272" s="11" t="s">
        <v>18</v>
      </c>
      <c r="E272" s="11" t="s">
        <v>104</v>
      </c>
      <c r="F272" s="8">
        <v>600</v>
      </c>
      <c r="G272" s="9">
        <v>193000</v>
      </c>
      <c r="H272" s="9"/>
      <c r="I272" s="9"/>
      <c r="J272" s="9"/>
      <c r="K272" s="9">
        <f>G272+I272</f>
        <v>193000</v>
      </c>
      <c r="L272" s="9">
        <f>H272+J272</f>
        <v>0</v>
      </c>
    </row>
    <row r="273" spans="1:12" ht="38.25" x14ac:dyDescent="0.25">
      <c r="A273" s="15" t="s">
        <v>106</v>
      </c>
      <c r="B273" s="8">
        <v>701</v>
      </c>
      <c r="C273" s="11" t="s">
        <v>180</v>
      </c>
      <c r="D273" s="11" t="s">
        <v>18</v>
      </c>
      <c r="E273" s="11" t="s">
        <v>107</v>
      </c>
      <c r="F273" s="8"/>
      <c r="G273" s="9">
        <f t="shared" ref="G273:L273" si="126">G274</f>
        <v>8710980</v>
      </c>
      <c r="H273" s="9">
        <f t="shared" si="126"/>
        <v>0</v>
      </c>
      <c r="I273" s="9">
        <f t="shared" si="126"/>
        <v>0</v>
      </c>
      <c r="J273" s="9">
        <f t="shared" si="126"/>
        <v>0</v>
      </c>
      <c r="K273" s="9">
        <f t="shared" si="126"/>
        <v>8710980</v>
      </c>
      <c r="L273" s="9">
        <f t="shared" si="126"/>
        <v>0</v>
      </c>
    </row>
    <row r="274" spans="1:12" ht="25.5" x14ac:dyDescent="0.25">
      <c r="A274" s="7" t="s">
        <v>67</v>
      </c>
      <c r="B274" s="8">
        <v>701</v>
      </c>
      <c r="C274" s="11" t="s">
        <v>180</v>
      </c>
      <c r="D274" s="11" t="s">
        <v>18</v>
      </c>
      <c r="E274" s="11" t="s">
        <v>107</v>
      </c>
      <c r="F274" s="8">
        <v>600</v>
      </c>
      <c r="G274" s="9">
        <v>8710980</v>
      </c>
      <c r="H274" s="9"/>
      <c r="I274" s="9"/>
      <c r="J274" s="9"/>
      <c r="K274" s="9">
        <f>G274+I274</f>
        <v>8710980</v>
      </c>
      <c r="L274" s="9">
        <f>H274+J274</f>
        <v>0</v>
      </c>
    </row>
    <row r="275" spans="1:12" ht="25.5" x14ac:dyDescent="0.25">
      <c r="A275" s="15" t="s">
        <v>108</v>
      </c>
      <c r="B275" s="8">
        <v>701</v>
      </c>
      <c r="C275" s="11" t="s">
        <v>180</v>
      </c>
      <c r="D275" s="11" t="s">
        <v>18</v>
      </c>
      <c r="E275" s="11" t="s">
        <v>109</v>
      </c>
      <c r="F275" s="8"/>
      <c r="G275" s="9">
        <f>G276</f>
        <v>88102</v>
      </c>
      <c r="H275" s="9">
        <f t="shared" ref="H275:L275" si="127">H276</f>
        <v>0</v>
      </c>
      <c r="I275" s="9">
        <f t="shared" si="127"/>
        <v>0</v>
      </c>
      <c r="J275" s="9">
        <f t="shared" si="127"/>
        <v>0</v>
      </c>
      <c r="K275" s="9">
        <f t="shared" si="127"/>
        <v>88102</v>
      </c>
      <c r="L275" s="9">
        <f t="shared" si="127"/>
        <v>0</v>
      </c>
    </row>
    <row r="276" spans="1:12" ht="25.5" x14ac:dyDescent="0.25">
      <c r="A276" s="7" t="s">
        <v>67</v>
      </c>
      <c r="B276" s="8">
        <v>701</v>
      </c>
      <c r="C276" s="11" t="s">
        <v>180</v>
      </c>
      <c r="D276" s="11" t="s">
        <v>18</v>
      </c>
      <c r="E276" s="11" t="s">
        <v>109</v>
      </c>
      <c r="F276" s="8">
        <v>600</v>
      </c>
      <c r="G276" s="9">
        <v>88102</v>
      </c>
      <c r="H276" s="9"/>
      <c r="I276" s="9"/>
      <c r="J276" s="9"/>
      <c r="K276" s="9">
        <f>G276+I276</f>
        <v>88102</v>
      </c>
      <c r="L276" s="9">
        <f>H276+J276</f>
        <v>0</v>
      </c>
    </row>
    <row r="277" spans="1:12" ht="25.5" x14ac:dyDescent="0.25">
      <c r="A277" s="15" t="s">
        <v>110</v>
      </c>
      <c r="B277" s="8">
        <v>701</v>
      </c>
      <c r="C277" s="11" t="s">
        <v>180</v>
      </c>
      <c r="D277" s="11" t="s">
        <v>18</v>
      </c>
      <c r="E277" s="11" t="s">
        <v>111</v>
      </c>
      <c r="F277" s="8"/>
      <c r="G277" s="9">
        <f>G278</f>
        <v>186121</v>
      </c>
      <c r="H277" s="9">
        <f t="shared" ref="H277:L277" si="128">H278</f>
        <v>0</v>
      </c>
      <c r="I277" s="9">
        <f t="shared" si="128"/>
        <v>0</v>
      </c>
      <c r="J277" s="9">
        <f t="shared" si="128"/>
        <v>0</v>
      </c>
      <c r="K277" s="9">
        <f t="shared" si="128"/>
        <v>186121</v>
      </c>
      <c r="L277" s="9">
        <f t="shared" si="128"/>
        <v>0</v>
      </c>
    </row>
    <row r="278" spans="1:12" ht="25.5" x14ac:dyDescent="0.25">
      <c r="A278" s="7" t="s">
        <v>67</v>
      </c>
      <c r="B278" s="8">
        <v>701</v>
      </c>
      <c r="C278" s="11" t="s">
        <v>180</v>
      </c>
      <c r="D278" s="11" t="s">
        <v>18</v>
      </c>
      <c r="E278" s="11" t="s">
        <v>111</v>
      </c>
      <c r="F278" s="8">
        <v>600</v>
      </c>
      <c r="G278" s="9">
        <v>186121</v>
      </c>
      <c r="H278" s="9"/>
      <c r="I278" s="9"/>
      <c r="J278" s="9"/>
      <c r="K278" s="9">
        <f>G278+I278</f>
        <v>186121</v>
      </c>
      <c r="L278" s="9">
        <f>H278+J278</f>
        <v>0</v>
      </c>
    </row>
    <row r="279" spans="1:12" ht="25.5" x14ac:dyDescent="0.25">
      <c r="A279" s="15" t="s">
        <v>112</v>
      </c>
      <c r="B279" s="8">
        <v>701</v>
      </c>
      <c r="C279" s="11" t="s">
        <v>180</v>
      </c>
      <c r="D279" s="11" t="s">
        <v>18</v>
      </c>
      <c r="E279" s="11" t="s">
        <v>113</v>
      </c>
      <c r="F279" s="8"/>
      <c r="G279" s="9">
        <f>G280</f>
        <v>808669</v>
      </c>
      <c r="H279" s="9">
        <f t="shared" ref="H279:L279" si="129">H280</f>
        <v>0</v>
      </c>
      <c r="I279" s="9">
        <f t="shared" si="129"/>
        <v>0</v>
      </c>
      <c r="J279" s="9">
        <f t="shared" si="129"/>
        <v>0</v>
      </c>
      <c r="K279" s="9">
        <f t="shared" si="129"/>
        <v>808669</v>
      </c>
      <c r="L279" s="9">
        <f t="shared" si="129"/>
        <v>0</v>
      </c>
    </row>
    <row r="280" spans="1:12" ht="25.5" x14ac:dyDescent="0.25">
      <c r="A280" s="7" t="s">
        <v>67</v>
      </c>
      <c r="B280" s="8">
        <v>701</v>
      </c>
      <c r="C280" s="11" t="s">
        <v>180</v>
      </c>
      <c r="D280" s="11" t="s">
        <v>18</v>
      </c>
      <c r="E280" s="11" t="s">
        <v>113</v>
      </c>
      <c r="F280" s="8">
        <v>600</v>
      </c>
      <c r="G280" s="9">
        <v>808669</v>
      </c>
      <c r="H280" s="9"/>
      <c r="I280" s="9"/>
      <c r="J280" s="9"/>
      <c r="K280" s="9">
        <f t="shared" ref="K280:L280" si="130">G280+I280</f>
        <v>808669</v>
      </c>
      <c r="L280" s="9">
        <f t="shared" si="130"/>
        <v>0</v>
      </c>
    </row>
    <row r="281" spans="1:12" ht="25.5" x14ac:dyDescent="0.25">
      <c r="A281" s="7" t="s">
        <v>114</v>
      </c>
      <c r="B281" s="28" t="s">
        <v>128</v>
      </c>
      <c r="C281" s="11" t="s">
        <v>180</v>
      </c>
      <c r="D281" s="11" t="s">
        <v>18</v>
      </c>
      <c r="E281" s="28" t="s">
        <v>115</v>
      </c>
      <c r="F281" s="8"/>
      <c r="G281" s="9">
        <f>G282</f>
        <v>210000</v>
      </c>
      <c r="H281" s="9">
        <f t="shared" ref="H281:L281" si="131">H282</f>
        <v>0</v>
      </c>
      <c r="I281" s="9">
        <f t="shared" si="131"/>
        <v>0</v>
      </c>
      <c r="J281" s="9">
        <f t="shared" si="131"/>
        <v>0</v>
      </c>
      <c r="K281" s="9">
        <f t="shared" si="131"/>
        <v>210000</v>
      </c>
      <c r="L281" s="9">
        <f t="shared" si="131"/>
        <v>0</v>
      </c>
    </row>
    <row r="282" spans="1:12" ht="25.5" x14ac:dyDescent="0.25">
      <c r="A282" s="7" t="s">
        <v>67</v>
      </c>
      <c r="B282" s="28" t="s">
        <v>128</v>
      </c>
      <c r="C282" s="11" t="s">
        <v>180</v>
      </c>
      <c r="D282" s="11" t="s">
        <v>18</v>
      </c>
      <c r="E282" s="28" t="s">
        <v>115</v>
      </c>
      <c r="F282" s="8">
        <v>600</v>
      </c>
      <c r="G282" s="9">
        <v>210000</v>
      </c>
      <c r="H282" s="9"/>
      <c r="I282" s="9"/>
      <c r="J282" s="9"/>
      <c r="K282" s="9">
        <f t="shared" ref="K282:L282" si="132">G282+I282</f>
        <v>210000</v>
      </c>
      <c r="L282" s="9">
        <f t="shared" si="132"/>
        <v>0</v>
      </c>
    </row>
    <row r="283" spans="1:12" s="31" customFormat="1" x14ac:dyDescent="0.25">
      <c r="A283" s="29" t="s">
        <v>290</v>
      </c>
      <c r="B283" s="23" t="s">
        <v>291</v>
      </c>
      <c r="C283" s="23"/>
      <c r="D283" s="23"/>
      <c r="E283" s="23"/>
      <c r="F283" s="22"/>
      <c r="G283" s="30">
        <f>G284+G337</f>
        <v>51479788.719999999</v>
      </c>
      <c r="H283" s="30">
        <f>H284+H337</f>
        <v>0</v>
      </c>
      <c r="I283" s="30">
        <f>I284+I337</f>
        <v>-787607.1</v>
      </c>
      <c r="J283" s="30">
        <f>J284+J337</f>
        <v>0</v>
      </c>
      <c r="K283" s="30">
        <f>K284+K337</f>
        <v>50692181.620000005</v>
      </c>
      <c r="L283" s="30">
        <f>L284+L337</f>
        <v>0</v>
      </c>
    </row>
    <row r="284" spans="1:12" x14ac:dyDescent="0.25">
      <c r="A284" s="10" t="s">
        <v>15</v>
      </c>
      <c r="B284" s="11" t="s">
        <v>291</v>
      </c>
      <c r="C284" s="11" t="s">
        <v>16</v>
      </c>
      <c r="D284" s="11"/>
      <c r="E284" s="11"/>
      <c r="F284" s="8"/>
      <c r="G284" s="9">
        <f>G285+G308+G303</f>
        <v>33959788.719999999</v>
      </c>
      <c r="H284" s="9">
        <f>H285+H308+H303</f>
        <v>0</v>
      </c>
      <c r="I284" s="9">
        <f>I285+I308+I303</f>
        <v>-787607.1</v>
      </c>
      <c r="J284" s="9">
        <f>J285+J308+J303</f>
        <v>0</v>
      </c>
      <c r="K284" s="9">
        <f>K285+K308+K303</f>
        <v>33172181.620000005</v>
      </c>
      <c r="L284" s="9">
        <f>L285+L308+L303</f>
        <v>0</v>
      </c>
    </row>
    <row r="285" spans="1:12" ht="38.25" x14ac:dyDescent="0.25">
      <c r="A285" s="7" t="s">
        <v>30</v>
      </c>
      <c r="B285" s="11" t="s">
        <v>291</v>
      </c>
      <c r="C285" s="11" t="s">
        <v>16</v>
      </c>
      <c r="D285" s="11" t="s">
        <v>31</v>
      </c>
      <c r="E285" s="11"/>
      <c r="F285" s="8"/>
      <c r="G285" s="9">
        <f>G300+G295+G286</f>
        <v>20955688.720000003</v>
      </c>
      <c r="H285" s="9">
        <f>H300+H295+H286</f>
        <v>0</v>
      </c>
      <c r="I285" s="9">
        <f>I300+I295+I286</f>
        <v>0</v>
      </c>
      <c r="J285" s="9">
        <f>J300+J295+J286</f>
        <v>0</v>
      </c>
      <c r="K285" s="9">
        <f>K300+K295+K286</f>
        <v>20955688.720000003</v>
      </c>
      <c r="L285" s="9">
        <f>L300+L295+L286</f>
        <v>0</v>
      </c>
    </row>
    <row r="286" spans="1:12" ht="25.5" x14ac:dyDescent="0.25">
      <c r="A286" s="7" t="s">
        <v>32</v>
      </c>
      <c r="B286" s="11" t="s">
        <v>291</v>
      </c>
      <c r="C286" s="11" t="s">
        <v>16</v>
      </c>
      <c r="D286" s="11" t="s">
        <v>31</v>
      </c>
      <c r="E286" s="11" t="s">
        <v>33</v>
      </c>
      <c r="F286" s="8"/>
      <c r="G286" s="9">
        <f t="shared" ref="G286:L286" si="133">G287</f>
        <v>1103000</v>
      </c>
      <c r="H286" s="9">
        <f t="shared" si="133"/>
        <v>0</v>
      </c>
      <c r="I286" s="9">
        <f t="shared" si="133"/>
        <v>0</v>
      </c>
      <c r="J286" s="9">
        <f t="shared" si="133"/>
        <v>0</v>
      </c>
      <c r="K286" s="9">
        <f t="shared" si="133"/>
        <v>1103000</v>
      </c>
      <c r="L286" s="9">
        <f t="shared" si="133"/>
        <v>0</v>
      </c>
    </row>
    <row r="287" spans="1:12" ht="25.5" x14ac:dyDescent="0.25">
      <c r="A287" s="7" t="s">
        <v>34</v>
      </c>
      <c r="B287" s="11" t="s">
        <v>291</v>
      </c>
      <c r="C287" s="11" t="s">
        <v>16</v>
      </c>
      <c r="D287" s="11" t="s">
        <v>31</v>
      </c>
      <c r="E287" s="11" t="s">
        <v>35</v>
      </c>
      <c r="F287" s="8"/>
      <c r="G287" s="9">
        <f>G288+G292</f>
        <v>1103000</v>
      </c>
      <c r="H287" s="9">
        <f t="shared" ref="H287:L287" si="134">H288+H292</f>
        <v>0</v>
      </c>
      <c r="I287" s="9">
        <f t="shared" si="134"/>
        <v>0</v>
      </c>
      <c r="J287" s="9">
        <f t="shared" si="134"/>
        <v>0</v>
      </c>
      <c r="K287" s="9">
        <f t="shared" si="134"/>
        <v>1103000</v>
      </c>
      <c r="L287" s="9">
        <f t="shared" si="134"/>
        <v>0</v>
      </c>
    </row>
    <row r="288" spans="1:12" ht="38.25" x14ac:dyDescent="0.25">
      <c r="A288" s="7" t="s">
        <v>36</v>
      </c>
      <c r="B288" s="11" t="s">
        <v>291</v>
      </c>
      <c r="C288" s="11" t="s">
        <v>16</v>
      </c>
      <c r="D288" s="11" t="s">
        <v>31</v>
      </c>
      <c r="E288" s="11" t="s">
        <v>37</v>
      </c>
      <c r="F288" s="8"/>
      <c r="G288" s="9">
        <f t="shared" ref="G288:L288" si="135">G289</f>
        <v>553000</v>
      </c>
      <c r="H288" s="9">
        <f t="shared" si="135"/>
        <v>0</v>
      </c>
      <c r="I288" s="9">
        <f t="shared" si="135"/>
        <v>0</v>
      </c>
      <c r="J288" s="9">
        <f t="shared" si="135"/>
        <v>0</v>
      </c>
      <c r="K288" s="9">
        <f t="shared" si="135"/>
        <v>553000</v>
      </c>
      <c r="L288" s="9">
        <f t="shared" si="135"/>
        <v>0</v>
      </c>
    </row>
    <row r="289" spans="1:12" x14ac:dyDescent="0.25">
      <c r="A289" s="7" t="s">
        <v>38</v>
      </c>
      <c r="B289" s="11" t="s">
        <v>291</v>
      </c>
      <c r="C289" s="11" t="s">
        <v>16</v>
      </c>
      <c r="D289" s="11" t="s">
        <v>31</v>
      </c>
      <c r="E289" s="11" t="s">
        <v>39</v>
      </c>
      <c r="F289" s="8"/>
      <c r="G289" s="9">
        <f t="shared" ref="G289:L289" si="136">SUM(G290:G291)</f>
        <v>553000</v>
      </c>
      <c r="H289" s="9">
        <f t="shared" si="136"/>
        <v>0</v>
      </c>
      <c r="I289" s="9">
        <f t="shared" si="136"/>
        <v>0</v>
      </c>
      <c r="J289" s="9">
        <f t="shared" si="136"/>
        <v>0</v>
      </c>
      <c r="K289" s="9">
        <f t="shared" si="136"/>
        <v>553000</v>
      </c>
      <c r="L289" s="9">
        <f t="shared" si="136"/>
        <v>0</v>
      </c>
    </row>
    <row r="290" spans="1:12" ht="51" x14ac:dyDescent="0.25">
      <c r="A290" s="7" t="s">
        <v>25</v>
      </c>
      <c r="B290" s="11" t="s">
        <v>291</v>
      </c>
      <c r="C290" s="11" t="s">
        <v>16</v>
      </c>
      <c r="D290" s="11" t="s">
        <v>31</v>
      </c>
      <c r="E290" s="11" t="s">
        <v>39</v>
      </c>
      <c r="F290" s="8">
        <v>100</v>
      </c>
      <c r="G290" s="9">
        <v>343000</v>
      </c>
      <c r="H290" s="9"/>
      <c r="I290" s="9"/>
      <c r="J290" s="9"/>
      <c r="K290" s="9">
        <f>G290+I290</f>
        <v>343000</v>
      </c>
      <c r="L290" s="9">
        <f>H290+J290</f>
        <v>0</v>
      </c>
    </row>
    <row r="291" spans="1:12" ht="25.5" x14ac:dyDescent="0.25">
      <c r="A291" s="7" t="s">
        <v>28</v>
      </c>
      <c r="B291" s="11" t="s">
        <v>291</v>
      </c>
      <c r="C291" s="11" t="s">
        <v>16</v>
      </c>
      <c r="D291" s="11" t="s">
        <v>31</v>
      </c>
      <c r="E291" s="11" t="s">
        <v>39</v>
      </c>
      <c r="F291" s="8">
        <v>200</v>
      </c>
      <c r="G291" s="9">
        <v>210000</v>
      </c>
      <c r="H291" s="9"/>
      <c r="I291" s="9"/>
      <c r="J291" s="9"/>
      <c r="K291" s="9">
        <f>G291+I291</f>
        <v>210000</v>
      </c>
      <c r="L291" s="9">
        <f>H291+J291</f>
        <v>0</v>
      </c>
    </row>
    <row r="292" spans="1:12" ht="51" x14ac:dyDescent="0.25">
      <c r="A292" s="7" t="s">
        <v>43</v>
      </c>
      <c r="B292" s="11" t="s">
        <v>291</v>
      </c>
      <c r="C292" s="11" t="s">
        <v>16</v>
      </c>
      <c r="D292" s="11" t="s">
        <v>31</v>
      </c>
      <c r="E292" s="11" t="s">
        <v>44</v>
      </c>
      <c r="F292" s="8"/>
      <c r="G292" s="9">
        <f>G293</f>
        <v>550000</v>
      </c>
      <c r="H292" s="9">
        <f t="shared" ref="H292:L293" si="137">H293</f>
        <v>0</v>
      </c>
      <c r="I292" s="9">
        <f t="shared" si="137"/>
        <v>0</v>
      </c>
      <c r="J292" s="9">
        <f t="shared" si="137"/>
        <v>0</v>
      </c>
      <c r="K292" s="9">
        <f t="shared" si="137"/>
        <v>550000</v>
      </c>
      <c r="L292" s="9">
        <f t="shared" si="137"/>
        <v>0</v>
      </c>
    </row>
    <row r="293" spans="1:12" ht="51" x14ac:dyDescent="0.25">
      <c r="A293" s="7" t="s">
        <v>29</v>
      </c>
      <c r="B293" s="11" t="s">
        <v>291</v>
      </c>
      <c r="C293" s="11" t="s">
        <v>16</v>
      </c>
      <c r="D293" s="11" t="s">
        <v>31</v>
      </c>
      <c r="E293" s="11" t="s">
        <v>45</v>
      </c>
      <c r="F293" s="8"/>
      <c r="G293" s="9">
        <f>G294</f>
        <v>550000</v>
      </c>
      <c r="H293" s="9">
        <f t="shared" si="137"/>
        <v>0</v>
      </c>
      <c r="I293" s="9">
        <f t="shared" si="137"/>
        <v>0</v>
      </c>
      <c r="J293" s="9">
        <f t="shared" si="137"/>
        <v>0</v>
      </c>
      <c r="K293" s="9">
        <f t="shared" si="137"/>
        <v>550000</v>
      </c>
      <c r="L293" s="9">
        <f t="shared" si="137"/>
        <v>0</v>
      </c>
    </row>
    <row r="294" spans="1:12" ht="51" x14ac:dyDescent="0.25">
      <c r="A294" s="7" t="s">
        <v>25</v>
      </c>
      <c r="B294" s="11" t="s">
        <v>291</v>
      </c>
      <c r="C294" s="11" t="s">
        <v>16</v>
      </c>
      <c r="D294" s="11" t="s">
        <v>31</v>
      </c>
      <c r="E294" s="11" t="s">
        <v>45</v>
      </c>
      <c r="F294" s="8">
        <v>100</v>
      </c>
      <c r="G294" s="9">
        <v>550000</v>
      </c>
      <c r="H294" s="9"/>
      <c r="I294" s="9"/>
      <c r="J294" s="9"/>
      <c r="K294" s="9">
        <f>G294+I294</f>
        <v>550000</v>
      </c>
      <c r="L294" s="9">
        <f>H294+J294</f>
        <v>0</v>
      </c>
    </row>
    <row r="295" spans="1:12" ht="51" x14ac:dyDescent="0.25">
      <c r="A295" s="7" t="s">
        <v>292</v>
      </c>
      <c r="B295" s="11" t="s">
        <v>291</v>
      </c>
      <c r="C295" s="11" t="s">
        <v>16</v>
      </c>
      <c r="D295" s="11" t="s">
        <v>31</v>
      </c>
      <c r="E295" s="11" t="s">
        <v>293</v>
      </c>
      <c r="F295" s="8"/>
      <c r="G295" s="9">
        <f>G296</f>
        <v>18059458.300000001</v>
      </c>
      <c r="H295" s="9">
        <f t="shared" ref="H295:L298" si="138">H296</f>
        <v>0</v>
      </c>
      <c r="I295" s="9">
        <f t="shared" si="138"/>
        <v>0</v>
      </c>
      <c r="J295" s="9">
        <f t="shared" si="138"/>
        <v>0</v>
      </c>
      <c r="K295" s="9">
        <f t="shared" si="138"/>
        <v>18059458.300000001</v>
      </c>
      <c r="L295" s="9">
        <f t="shared" si="138"/>
        <v>0</v>
      </c>
    </row>
    <row r="296" spans="1:12" ht="25.5" x14ac:dyDescent="0.25">
      <c r="A296" s="7" t="s">
        <v>294</v>
      </c>
      <c r="B296" s="11" t="s">
        <v>291</v>
      </c>
      <c r="C296" s="11" t="s">
        <v>16</v>
      </c>
      <c r="D296" s="11" t="s">
        <v>31</v>
      </c>
      <c r="E296" s="11" t="s">
        <v>295</v>
      </c>
      <c r="F296" s="8"/>
      <c r="G296" s="9">
        <f>G297</f>
        <v>18059458.300000001</v>
      </c>
      <c r="H296" s="9">
        <f t="shared" si="138"/>
        <v>0</v>
      </c>
      <c r="I296" s="9">
        <f t="shared" si="138"/>
        <v>0</v>
      </c>
      <c r="J296" s="9">
        <f t="shared" si="138"/>
        <v>0</v>
      </c>
      <c r="K296" s="9">
        <f t="shared" si="138"/>
        <v>18059458.300000001</v>
      </c>
      <c r="L296" s="9">
        <f t="shared" si="138"/>
        <v>0</v>
      </c>
    </row>
    <row r="297" spans="1:12" ht="25.5" x14ac:dyDescent="0.25">
      <c r="A297" s="7" t="s">
        <v>296</v>
      </c>
      <c r="B297" s="11" t="s">
        <v>291</v>
      </c>
      <c r="C297" s="11" t="s">
        <v>16</v>
      </c>
      <c r="D297" s="11" t="s">
        <v>31</v>
      </c>
      <c r="E297" s="11" t="s">
        <v>297</v>
      </c>
      <c r="F297" s="8"/>
      <c r="G297" s="9">
        <f>G298</f>
        <v>18059458.300000001</v>
      </c>
      <c r="H297" s="9">
        <f t="shared" si="138"/>
        <v>0</v>
      </c>
      <c r="I297" s="9">
        <f t="shared" si="138"/>
        <v>0</v>
      </c>
      <c r="J297" s="9">
        <f t="shared" si="138"/>
        <v>0</v>
      </c>
      <c r="K297" s="9">
        <f t="shared" si="138"/>
        <v>18059458.300000001</v>
      </c>
      <c r="L297" s="9">
        <f t="shared" si="138"/>
        <v>0</v>
      </c>
    </row>
    <row r="298" spans="1:12" ht="25.5" x14ac:dyDescent="0.25">
      <c r="A298" s="7" t="s">
        <v>46</v>
      </c>
      <c r="B298" s="11" t="s">
        <v>291</v>
      </c>
      <c r="C298" s="11" t="s">
        <v>16</v>
      </c>
      <c r="D298" s="11" t="s">
        <v>31</v>
      </c>
      <c r="E298" s="11" t="s">
        <v>298</v>
      </c>
      <c r="F298" s="8"/>
      <c r="G298" s="9">
        <f>G299</f>
        <v>18059458.300000001</v>
      </c>
      <c r="H298" s="9">
        <f t="shared" si="138"/>
        <v>0</v>
      </c>
      <c r="I298" s="9">
        <f t="shared" si="138"/>
        <v>0</v>
      </c>
      <c r="J298" s="9">
        <f t="shared" si="138"/>
        <v>0</v>
      </c>
      <c r="K298" s="9">
        <f t="shared" si="138"/>
        <v>18059458.300000001</v>
      </c>
      <c r="L298" s="9">
        <f t="shared" si="138"/>
        <v>0</v>
      </c>
    </row>
    <row r="299" spans="1:12" ht="51" x14ac:dyDescent="0.25">
      <c r="A299" s="7" t="s">
        <v>25</v>
      </c>
      <c r="B299" s="11" t="s">
        <v>291</v>
      </c>
      <c r="C299" s="11" t="s">
        <v>16</v>
      </c>
      <c r="D299" s="11" t="s">
        <v>31</v>
      </c>
      <c r="E299" s="11" t="s">
        <v>298</v>
      </c>
      <c r="F299" s="8">
        <v>100</v>
      </c>
      <c r="G299" s="9">
        <f>17042609.98+838041.8+178806.52</f>
        <v>18059458.300000001</v>
      </c>
      <c r="H299" s="9"/>
      <c r="I299" s="9"/>
      <c r="J299" s="9"/>
      <c r="K299" s="9">
        <f>G299+I299</f>
        <v>18059458.300000001</v>
      </c>
      <c r="L299" s="9">
        <f>H299+J299</f>
        <v>0</v>
      </c>
    </row>
    <row r="300" spans="1:12" x14ac:dyDescent="0.25">
      <c r="A300" s="12" t="s">
        <v>19</v>
      </c>
      <c r="B300" s="11" t="s">
        <v>291</v>
      </c>
      <c r="C300" s="11" t="s">
        <v>16</v>
      </c>
      <c r="D300" s="11" t="s">
        <v>31</v>
      </c>
      <c r="E300" s="11" t="s">
        <v>20</v>
      </c>
      <c r="F300" s="8"/>
      <c r="G300" s="9">
        <f>G301</f>
        <v>1793230.4200000002</v>
      </c>
      <c r="H300" s="9">
        <f t="shared" ref="H300:L300" si="139">H301</f>
        <v>0</v>
      </c>
      <c r="I300" s="9">
        <f t="shared" si="139"/>
        <v>0</v>
      </c>
      <c r="J300" s="9">
        <f t="shared" si="139"/>
        <v>0</v>
      </c>
      <c r="K300" s="9">
        <f t="shared" si="139"/>
        <v>1793230.4200000002</v>
      </c>
      <c r="L300" s="9">
        <f t="shared" si="139"/>
        <v>0</v>
      </c>
    </row>
    <row r="301" spans="1:12" ht="38.25" x14ac:dyDescent="0.25">
      <c r="A301" s="32" t="s">
        <v>299</v>
      </c>
      <c r="B301" s="11" t="s">
        <v>291</v>
      </c>
      <c r="C301" s="11" t="s">
        <v>16</v>
      </c>
      <c r="D301" s="11" t="s">
        <v>31</v>
      </c>
      <c r="E301" s="11" t="s">
        <v>300</v>
      </c>
      <c r="F301" s="8"/>
      <c r="G301" s="9">
        <f t="shared" ref="G301:L301" si="140">G302</f>
        <v>1793230.4200000002</v>
      </c>
      <c r="H301" s="9">
        <f t="shared" si="140"/>
        <v>0</v>
      </c>
      <c r="I301" s="9">
        <f t="shared" si="140"/>
        <v>0</v>
      </c>
      <c r="J301" s="9">
        <f t="shared" si="140"/>
        <v>0</v>
      </c>
      <c r="K301" s="9">
        <f t="shared" si="140"/>
        <v>1793230.4200000002</v>
      </c>
      <c r="L301" s="9">
        <f t="shared" si="140"/>
        <v>0</v>
      </c>
    </row>
    <row r="302" spans="1:12" x14ac:dyDescent="0.25">
      <c r="A302" s="7" t="s">
        <v>56</v>
      </c>
      <c r="B302" s="11" t="s">
        <v>291</v>
      </c>
      <c r="C302" s="11" t="s">
        <v>16</v>
      </c>
      <c r="D302" s="11" t="s">
        <v>31</v>
      </c>
      <c r="E302" s="11" t="s">
        <v>300</v>
      </c>
      <c r="F302" s="8">
        <v>800</v>
      </c>
      <c r="G302" s="9">
        <f>3040193.47-1066963.05-180000</f>
        <v>1793230.4200000002</v>
      </c>
      <c r="H302" s="9"/>
      <c r="I302" s="9"/>
      <c r="J302" s="9"/>
      <c r="K302" s="9">
        <f>G302+I302</f>
        <v>1793230.4200000002</v>
      </c>
      <c r="L302" s="9">
        <f>H302+J302</f>
        <v>0</v>
      </c>
    </row>
    <row r="303" spans="1:12" x14ac:dyDescent="0.25">
      <c r="A303" s="7" t="s">
        <v>301</v>
      </c>
      <c r="B303" s="8">
        <v>703</v>
      </c>
      <c r="C303" s="11" t="s">
        <v>16</v>
      </c>
      <c r="D303" s="11" t="s">
        <v>273</v>
      </c>
      <c r="E303" s="11"/>
      <c r="F303" s="8"/>
      <c r="G303" s="9">
        <f t="shared" ref="G303:L306" si="141">G304</f>
        <v>3000000</v>
      </c>
      <c r="H303" s="9">
        <f t="shared" si="141"/>
        <v>0</v>
      </c>
      <c r="I303" s="9">
        <f t="shared" si="141"/>
        <v>0</v>
      </c>
      <c r="J303" s="9">
        <f t="shared" si="141"/>
        <v>0</v>
      </c>
      <c r="K303" s="9">
        <f t="shared" si="141"/>
        <v>3000000</v>
      </c>
      <c r="L303" s="9">
        <f t="shared" si="141"/>
        <v>0</v>
      </c>
    </row>
    <row r="304" spans="1:12" x14ac:dyDescent="0.25">
      <c r="A304" s="12" t="s">
        <v>19</v>
      </c>
      <c r="B304" s="8">
        <v>703</v>
      </c>
      <c r="C304" s="11" t="s">
        <v>16</v>
      </c>
      <c r="D304" s="11" t="s">
        <v>273</v>
      </c>
      <c r="E304" s="11" t="s">
        <v>20</v>
      </c>
      <c r="F304" s="8"/>
      <c r="G304" s="9">
        <f t="shared" si="141"/>
        <v>3000000</v>
      </c>
      <c r="H304" s="9">
        <f t="shared" si="141"/>
        <v>0</v>
      </c>
      <c r="I304" s="9">
        <f t="shared" si="141"/>
        <v>0</v>
      </c>
      <c r="J304" s="9">
        <f t="shared" si="141"/>
        <v>0</v>
      </c>
      <c r="K304" s="9">
        <f t="shared" si="141"/>
        <v>3000000</v>
      </c>
      <c r="L304" s="9">
        <f t="shared" si="141"/>
        <v>0</v>
      </c>
    </row>
    <row r="305" spans="1:12" ht="25.5" x14ac:dyDescent="0.25">
      <c r="A305" s="12" t="s">
        <v>21</v>
      </c>
      <c r="B305" s="8">
        <v>703</v>
      </c>
      <c r="C305" s="11" t="s">
        <v>16</v>
      </c>
      <c r="D305" s="11" t="s">
        <v>273</v>
      </c>
      <c r="E305" s="11" t="s">
        <v>22</v>
      </c>
      <c r="F305" s="8"/>
      <c r="G305" s="9">
        <f t="shared" si="141"/>
        <v>3000000</v>
      </c>
      <c r="H305" s="9">
        <f t="shared" si="141"/>
        <v>0</v>
      </c>
      <c r="I305" s="9">
        <f t="shared" si="141"/>
        <v>0</v>
      </c>
      <c r="J305" s="9">
        <f t="shared" si="141"/>
        <v>0</v>
      </c>
      <c r="K305" s="9">
        <f t="shared" si="141"/>
        <v>3000000</v>
      </c>
      <c r="L305" s="9">
        <f t="shared" si="141"/>
        <v>0</v>
      </c>
    </row>
    <row r="306" spans="1:12" x14ac:dyDescent="0.25">
      <c r="A306" s="13" t="s">
        <v>302</v>
      </c>
      <c r="B306" s="8">
        <v>703</v>
      </c>
      <c r="C306" s="11" t="s">
        <v>16</v>
      </c>
      <c r="D306" s="11" t="s">
        <v>273</v>
      </c>
      <c r="E306" s="11" t="s">
        <v>303</v>
      </c>
      <c r="F306" s="8"/>
      <c r="G306" s="9">
        <f t="shared" si="141"/>
        <v>3000000</v>
      </c>
      <c r="H306" s="9">
        <f t="shared" si="141"/>
        <v>0</v>
      </c>
      <c r="I306" s="9">
        <f t="shared" si="141"/>
        <v>0</v>
      </c>
      <c r="J306" s="9">
        <f t="shared" si="141"/>
        <v>0</v>
      </c>
      <c r="K306" s="9">
        <f t="shared" si="141"/>
        <v>3000000</v>
      </c>
      <c r="L306" s="9">
        <f t="shared" si="141"/>
        <v>0</v>
      </c>
    </row>
    <row r="307" spans="1:12" x14ac:dyDescent="0.25">
      <c r="A307" s="7" t="s">
        <v>56</v>
      </c>
      <c r="B307" s="8">
        <v>703</v>
      </c>
      <c r="C307" s="11" t="s">
        <v>16</v>
      </c>
      <c r="D307" s="11" t="s">
        <v>273</v>
      </c>
      <c r="E307" s="11" t="s">
        <v>303</v>
      </c>
      <c r="F307" s="8">
        <v>800</v>
      </c>
      <c r="G307" s="9">
        <f>1500000+1500000</f>
        <v>3000000</v>
      </c>
      <c r="H307" s="9"/>
      <c r="I307" s="9"/>
      <c r="J307" s="9"/>
      <c r="K307" s="9">
        <f>G307+I307</f>
        <v>3000000</v>
      </c>
      <c r="L307" s="9">
        <f>H307+J307</f>
        <v>0</v>
      </c>
    </row>
    <row r="308" spans="1:12" x14ac:dyDescent="0.25">
      <c r="A308" s="7" t="s">
        <v>57</v>
      </c>
      <c r="B308" s="11" t="s">
        <v>291</v>
      </c>
      <c r="C308" s="11" t="s">
        <v>16</v>
      </c>
      <c r="D308" s="11" t="s">
        <v>58</v>
      </c>
      <c r="E308" s="11"/>
      <c r="F308" s="8"/>
      <c r="G308" s="9">
        <f t="shared" ref="G308:L308" si="142">G309+G314+G333</f>
        <v>10004100</v>
      </c>
      <c r="H308" s="9">
        <f t="shared" si="142"/>
        <v>0</v>
      </c>
      <c r="I308" s="9">
        <f t="shared" si="142"/>
        <v>-787607.1</v>
      </c>
      <c r="J308" s="9">
        <f t="shared" si="142"/>
        <v>0</v>
      </c>
      <c r="K308" s="9">
        <f t="shared" si="142"/>
        <v>9216492.9000000004</v>
      </c>
      <c r="L308" s="9">
        <f t="shared" si="142"/>
        <v>0</v>
      </c>
    </row>
    <row r="309" spans="1:12" ht="25.5" x14ac:dyDescent="0.25">
      <c r="A309" s="10" t="s">
        <v>59</v>
      </c>
      <c r="B309" s="11" t="s">
        <v>291</v>
      </c>
      <c r="C309" s="11" t="s">
        <v>16</v>
      </c>
      <c r="D309" s="11" t="s">
        <v>58</v>
      </c>
      <c r="E309" s="11" t="s">
        <v>60</v>
      </c>
      <c r="F309" s="8"/>
      <c r="G309" s="9">
        <f t="shared" ref="G309:L312" si="143">G310</f>
        <v>400000</v>
      </c>
      <c r="H309" s="9">
        <f t="shared" si="143"/>
        <v>0</v>
      </c>
      <c r="I309" s="9">
        <f t="shared" si="143"/>
        <v>0</v>
      </c>
      <c r="J309" s="9">
        <f t="shared" si="143"/>
        <v>0</v>
      </c>
      <c r="K309" s="9">
        <f t="shared" si="143"/>
        <v>400000</v>
      </c>
      <c r="L309" s="9">
        <f t="shared" si="143"/>
        <v>0</v>
      </c>
    </row>
    <row r="310" spans="1:12" ht="38.25" x14ac:dyDescent="0.25">
      <c r="A310" s="7" t="s">
        <v>61</v>
      </c>
      <c r="B310" s="11" t="s">
        <v>291</v>
      </c>
      <c r="C310" s="11" t="s">
        <v>16</v>
      </c>
      <c r="D310" s="11" t="s">
        <v>58</v>
      </c>
      <c r="E310" s="11" t="s">
        <v>62</v>
      </c>
      <c r="F310" s="8"/>
      <c r="G310" s="9">
        <f t="shared" si="143"/>
        <v>400000</v>
      </c>
      <c r="H310" s="9">
        <f t="shared" si="143"/>
        <v>0</v>
      </c>
      <c r="I310" s="9">
        <f t="shared" si="143"/>
        <v>0</v>
      </c>
      <c r="J310" s="9">
        <f t="shared" si="143"/>
        <v>0</v>
      </c>
      <c r="K310" s="9">
        <f t="shared" si="143"/>
        <v>400000</v>
      </c>
      <c r="L310" s="9">
        <f t="shared" si="143"/>
        <v>0</v>
      </c>
    </row>
    <row r="311" spans="1:12" ht="38.25" x14ac:dyDescent="0.25">
      <c r="A311" s="7" t="s">
        <v>63</v>
      </c>
      <c r="B311" s="11" t="s">
        <v>291</v>
      </c>
      <c r="C311" s="11" t="s">
        <v>16</v>
      </c>
      <c r="D311" s="11" t="s">
        <v>58</v>
      </c>
      <c r="E311" s="11" t="s">
        <v>64</v>
      </c>
      <c r="F311" s="8"/>
      <c r="G311" s="9">
        <f t="shared" si="143"/>
        <v>400000</v>
      </c>
      <c r="H311" s="9">
        <f t="shared" si="143"/>
        <v>0</v>
      </c>
      <c r="I311" s="9">
        <f t="shared" si="143"/>
        <v>0</v>
      </c>
      <c r="J311" s="9">
        <f t="shared" si="143"/>
        <v>0</v>
      </c>
      <c r="K311" s="9">
        <f t="shared" si="143"/>
        <v>400000</v>
      </c>
      <c r="L311" s="9">
        <f t="shared" si="143"/>
        <v>0</v>
      </c>
    </row>
    <row r="312" spans="1:12" ht="63.75" x14ac:dyDescent="0.25">
      <c r="A312" s="7" t="s">
        <v>65</v>
      </c>
      <c r="B312" s="11" t="s">
        <v>291</v>
      </c>
      <c r="C312" s="11" t="s">
        <v>16</v>
      </c>
      <c r="D312" s="11" t="s">
        <v>58</v>
      </c>
      <c r="E312" s="11" t="s">
        <v>66</v>
      </c>
      <c r="F312" s="8"/>
      <c r="G312" s="9">
        <f t="shared" si="143"/>
        <v>400000</v>
      </c>
      <c r="H312" s="9">
        <f t="shared" si="143"/>
        <v>0</v>
      </c>
      <c r="I312" s="9">
        <f t="shared" si="143"/>
        <v>0</v>
      </c>
      <c r="J312" s="9">
        <f t="shared" si="143"/>
        <v>0</v>
      </c>
      <c r="K312" s="9">
        <f t="shared" si="143"/>
        <v>400000</v>
      </c>
      <c r="L312" s="9">
        <f t="shared" si="143"/>
        <v>0</v>
      </c>
    </row>
    <row r="313" spans="1:12" x14ac:dyDescent="0.25">
      <c r="A313" s="7" t="s">
        <v>56</v>
      </c>
      <c r="B313" s="11" t="s">
        <v>291</v>
      </c>
      <c r="C313" s="11" t="s">
        <v>16</v>
      </c>
      <c r="D313" s="11" t="s">
        <v>58</v>
      </c>
      <c r="E313" s="11" t="s">
        <v>66</v>
      </c>
      <c r="F313" s="8">
        <v>800</v>
      </c>
      <c r="G313" s="9">
        <v>400000</v>
      </c>
      <c r="H313" s="9"/>
      <c r="I313" s="9"/>
      <c r="J313" s="9"/>
      <c r="K313" s="9">
        <f>G313+I313</f>
        <v>400000</v>
      </c>
      <c r="L313" s="9">
        <f>H313+J313</f>
        <v>0</v>
      </c>
    </row>
    <row r="314" spans="1:12" ht="25.5" x14ac:dyDescent="0.25">
      <c r="A314" s="7" t="s">
        <v>32</v>
      </c>
      <c r="B314" s="11" t="s">
        <v>291</v>
      </c>
      <c r="C314" s="11" t="s">
        <v>16</v>
      </c>
      <c r="D314" s="11" t="s">
        <v>58</v>
      </c>
      <c r="E314" s="11" t="s">
        <v>33</v>
      </c>
      <c r="F314" s="8"/>
      <c r="G314" s="9">
        <f t="shared" ref="G314:L314" si="144">G315+G328</f>
        <v>604100</v>
      </c>
      <c r="H314" s="9">
        <f t="shared" si="144"/>
        <v>0</v>
      </c>
      <c r="I314" s="9">
        <f t="shared" si="144"/>
        <v>0</v>
      </c>
      <c r="J314" s="9">
        <f t="shared" si="144"/>
        <v>0</v>
      </c>
      <c r="K314" s="9">
        <f t="shared" si="144"/>
        <v>604100</v>
      </c>
      <c r="L314" s="9">
        <f t="shared" si="144"/>
        <v>0</v>
      </c>
    </row>
    <row r="315" spans="1:12" ht="38.25" x14ac:dyDescent="0.25">
      <c r="A315" s="7" t="s">
        <v>68</v>
      </c>
      <c r="B315" s="11" t="s">
        <v>291</v>
      </c>
      <c r="C315" s="11" t="s">
        <v>16</v>
      </c>
      <c r="D315" s="11" t="s">
        <v>58</v>
      </c>
      <c r="E315" s="11" t="s">
        <v>69</v>
      </c>
      <c r="F315" s="8"/>
      <c r="G315" s="9">
        <f t="shared" ref="G315:L315" si="145">G316+G319+G322+G325</f>
        <v>334900</v>
      </c>
      <c r="H315" s="9">
        <f t="shared" si="145"/>
        <v>0</v>
      </c>
      <c r="I315" s="9">
        <f t="shared" si="145"/>
        <v>0</v>
      </c>
      <c r="J315" s="9">
        <f t="shared" si="145"/>
        <v>0</v>
      </c>
      <c r="K315" s="9">
        <f t="shared" si="145"/>
        <v>334900</v>
      </c>
      <c r="L315" s="9">
        <f t="shared" si="145"/>
        <v>0</v>
      </c>
    </row>
    <row r="316" spans="1:12" ht="63.75" x14ac:dyDescent="0.25">
      <c r="A316" s="7" t="s">
        <v>70</v>
      </c>
      <c r="B316" s="11" t="s">
        <v>291</v>
      </c>
      <c r="C316" s="11" t="s">
        <v>16</v>
      </c>
      <c r="D316" s="11" t="s">
        <v>58</v>
      </c>
      <c r="E316" s="11" t="s">
        <v>71</v>
      </c>
      <c r="F316" s="8"/>
      <c r="G316" s="9">
        <f t="shared" ref="G316:L317" si="146">G317</f>
        <v>113000</v>
      </c>
      <c r="H316" s="9">
        <f t="shared" si="146"/>
        <v>0</v>
      </c>
      <c r="I316" s="9">
        <f t="shared" si="146"/>
        <v>0</v>
      </c>
      <c r="J316" s="9">
        <f t="shared" si="146"/>
        <v>0</v>
      </c>
      <c r="K316" s="9">
        <f t="shared" si="146"/>
        <v>113000</v>
      </c>
      <c r="L316" s="9">
        <f t="shared" si="146"/>
        <v>0</v>
      </c>
    </row>
    <row r="317" spans="1:12" ht="38.25" x14ac:dyDescent="0.25">
      <c r="A317" s="13" t="s">
        <v>72</v>
      </c>
      <c r="B317" s="11" t="s">
        <v>291</v>
      </c>
      <c r="C317" s="11" t="s">
        <v>16</v>
      </c>
      <c r="D317" s="11" t="s">
        <v>58</v>
      </c>
      <c r="E317" s="11" t="s">
        <v>73</v>
      </c>
      <c r="F317" s="8"/>
      <c r="G317" s="9">
        <f>G318</f>
        <v>113000</v>
      </c>
      <c r="H317" s="9">
        <f>H318</f>
        <v>0</v>
      </c>
      <c r="I317" s="9">
        <f t="shared" si="146"/>
        <v>0</v>
      </c>
      <c r="J317" s="9">
        <f t="shared" si="146"/>
        <v>0</v>
      </c>
      <c r="K317" s="9">
        <f t="shared" si="146"/>
        <v>113000</v>
      </c>
      <c r="L317" s="9">
        <f t="shared" si="146"/>
        <v>0</v>
      </c>
    </row>
    <row r="318" spans="1:12" ht="25.5" x14ac:dyDescent="0.25">
      <c r="A318" s="7" t="s">
        <v>28</v>
      </c>
      <c r="B318" s="11" t="s">
        <v>291</v>
      </c>
      <c r="C318" s="11" t="s">
        <v>16</v>
      </c>
      <c r="D318" s="11" t="s">
        <v>58</v>
      </c>
      <c r="E318" s="11" t="s">
        <v>73</v>
      </c>
      <c r="F318" s="8">
        <v>200</v>
      </c>
      <c r="G318" s="9">
        <f>113000</f>
        <v>113000</v>
      </c>
      <c r="H318" s="9"/>
      <c r="I318" s="9"/>
      <c r="J318" s="9"/>
      <c r="K318" s="9">
        <f>G318+I318</f>
        <v>113000</v>
      </c>
      <c r="L318" s="9">
        <f>H318+J318</f>
        <v>0</v>
      </c>
    </row>
    <row r="319" spans="1:12" ht="38.25" x14ac:dyDescent="0.25">
      <c r="A319" s="7" t="s">
        <v>74</v>
      </c>
      <c r="B319" s="11" t="s">
        <v>291</v>
      </c>
      <c r="C319" s="11" t="s">
        <v>16</v>
      </c>
      <c r="D319" s="11" t="s">
        <v>58</v>
      </c>
      <c r="E319" s="11" t="s">
        <v>75</v>
      </c>
      <c r="F319" s="8"/>
      <c r="G319" s="9">
        <f>G320</f>
        <v>29500</v>
      </c>
      <c r="H319" s="9">
        <f>H320</f>
        <v>0</v>
      </c>
      <c r="I319" s="9">
        <f t="shared" ref="I319:L320" si="147">I320</f>
        <v>0</v>
      </c>
      <c r="J319" s="9">
        <f t="shared" si="147"/>
        <v>0</v>
      </c>
      <c r="K319" s="9">
        <f t="shared" si="147"/>
        <v>29500</v>
      </c>
      <c r="L319" s="9">
        <f t="shared" si="147"/>
        <v>0</v>
      </c>
    </row>
    <row r="320" spans="1:12" ht="38.25" x14ac:dyDescent="0.25">
      <c r="A320" s="13" t="s">
        <v>72</v>
      </c>
      <c r="B320" s="11" t="s">
        <v>291</v>
      </c>
      <c r="C320" s="11" t="s">
        <v>16</v>
      </c>
      <c r="D320" s="11" t="s">
        <v>58</v>
      </c>
      <c r="E320" s="11" t="s">
        <v>76</v>
      </c>
      <c r="F320" s="8"/>
      <c r="G320" s="9">
        <f>G321</f>
        <v>29500</v>
      </c>
      <c r="H320" s="9">
        <f>H321</f>
        <v>0</v>
      </c>
      <c r="I320" s="9">
        <f t="shared" si="147"/>
        <v>0</v>
      </c>
      <c r="J320" s="9">
        <f t="shared" si="147"/>
        <v>0</v>
      </c>
      <c r="K320" s="9">
        <f t="shared" si="147"/>
        <v>29500</v>
      </c>
      <c r="L320" s="9">
        <f t="shared" si="147"/>
        <v>0</v>
      </c>
    </row>
    <row r="321" spans="1:12" ht="25.5" x14ac:dyDescent="0.25">
      <c r="A321" s="7" t="s">
        <v>28</v>
      </c>
      <c r="B321" s="11" t="s">
        <v>291</v>
      </c>
      <c r="C321" s="11" t="s">
        <v>16</v>
      </c>
      <c r="D321" s="11" t="s">
        <v>58</v>
      </c>
      <c r="E321" s="11" t="s">
        <v>76</v>
      </c>
      <c r="F321" s="8">
        <v>200</v>
      </c>
      <c r="G321" s="9">
        <v>29500</v>
      </c>
      <c r="H321" s="9"/>
      <c r="I321" s="9"/>
      <c r="J321" s="9"/>
      <c r="K321" s="9">
        <f>G321+I321</f>
        <v>29500</v>
      </c>
      <c r="L321" s="9">
        <f>H321+J321</f>
        <v>0</v>
      </c>
    </row>
    <row r="322" spans="1:12" ht="38.25" x14ac:dyDescent="0.25">
      <c r="A322" s="7" t="s">
        <v>77</v>
      </c>
      <c r="B322" s="11" t="s">
        <v>291</v>
      </c>
      <c r="C322" s="11" t="s">
        <v>16</v>
      </c>
      <c r="D322" s="11" t="s">
        <v>58</v>
      </c>
      <c r="E322" s="11" t="s">
        <v>78</v>
      </c>
      <c r="F322" s="8"/>
      <c r="G322" s="9">
        <f>G323</f>
        <v>42000</v>
      </c>
      <c r="H322" s="9">
        <f>H323</f>
        <v>0</v>
      </c>
      <c r="I322" s="9">
        <f t="shared" ref="I322:L323" si="148">I323</f>
        <v>0</v>
      </c>
      <c r="J322" s="9">
        <f t="shared" si="148"/>
        <v>0</v>
      </c>
      <c r="K322" s="9">
        <f t="shared" si="148"/>
        <v>42000</v>
      </c>
      <c r="L322" s="9">
        <f t="shared" si="148"/>
        <v>0</v>
      </c>
    </row>
    <row r="323" spans="1:12" ht="38.25" x14ac:dyDescent="0.25">
      <c r="A323" s="13" t="s">
        <v>72</v>
      </c>
      <c r="B323" s="11" t="s">
        <v>291</v>
      </c>
      <c r="C323" s="11" t="s">
        <v>16</v>
      </c>
      <c r="D323" s="11" t="s">
        <v>58</v>
      </c>
      <c r="E323" s="11" t="s">
        <v>79</v>
      </c>
      <c r="F323" s="8"/>
      <c r="G323" s="9">
        <f>G324</f>
        <v>42000</v>
      </c>
      <c r="H323" s="9">
        <f>H324</f>
        <v>0</v>
      </c>
      <c r="I323" s="9">
        <f t="shared" si="148"/>
        <v>0</v>
      </c>
      <c r="J323" s="9">
        <f t="shared" si="148"/>
        <v>0</v>
      </c>
      <c r="K323" s="9">
        <f t="shared" si="148"/>
        <v>42000</v>
      </c>
      <c r="L323" s="9">
        <f t="shared" si="148"/>
        <v>0</v>
      </c>
    </row>
    <row r="324" spans="1:12" ht="25.5" x14ac:dyDescent="0.25">
      <c r="A324" s="7" t="s">
        <v>28</v>
      </c>
      <c r="B324" s="11" t="s">
        <v>291</v>
      </c>
      <c r="C324" s="11" t="s">
        <v>16</v>
      </c>
      <c r="D324" s="11" t="s">
        <v>58</v>
      </c>
      <c r="E324" s="11" t="s">
        <v>79</v>
      </c>
      <c r="F324" s="8">
        <v>200</v>
      </c>
      <c r="G324" s="9">
        <v>42000</v>
      </c>
      <c r="H324" s="9"/>
      <c r="I324" s="9"/>
      <c r="J324" s="9"/>
      <c r="K324" s="9">
        <f>G324+I324</f>
        <v>42000</v>
      </c>
      <c r="L324" s="9">
        <f>H324+J324</f>
        <v>0</v>
      </c>
    </row>
    <row r="325" spans="1:12" ht="38.25" x14ac:dyDescent="0.25">
      <c r="A325" s="7" t="s">
        <v>80</v>
      </c>
      <c r="B325" s="11" t="s">
        <v>291</v>
      </c>
      <c r="C325" s="11" t="s">
        <v>16</v>
      </c>
      <c r="D325" s="11" t="s">
        <v>58</v>
      </c>
      <c r="E325" s="11" t="s">
        <v>81</v>
      </c>
      <c r="F325" s="8"/>
      <c r="G325" s="9">
        <f t="shared" ref="G325:L326" si="149">G326</f>
        <v>150400</v>
      </c>
      <c r="H325" s="9">
        <f t="shared" si="149"/>
        <v>0</v>
      </c>
      <c r="I325" s="9">
        <f t="shared" si="149"/>
        <v>0</v>
      </c>
      <c r="J325" s="9">
        <f t="shared" si="149"/>
        <v>0</v>
      </c>
      <c r="K325" s="9">
        <f t="shared" si="149"/>
        <v>150400</v>
      </c>
      <c r="L325" s="9">
        <f t="shared" si="149"/>
        <v>0</v>
      </c>
    </row>
    <row r="326" spans="1:12" ht="38.25" x14ac:dyDescent="0.25">
      <c r="A326" s="13" t="s">
        <v>72</v>
      </c>
      <c r="B326" s="11" t="s">
        <v>291</v>
      </c>
      <c r="C326" s="11" t="s">
        <v>16</v>
      </c>
      <c r="D326" s="11" t="s">
        <v>58</v>
      </c>
      <c r="E326" s="11" t="s">
        <v>82</v>
      </c>
      <c r="F326" s="8"/>
      <c r="G326" s="9">
        <f t="shared" si="149"/>
        <v>150400</v>
      </c>
      <c r="H326" s="9">
        <f t="shared" si="149"/>
        <v>0</v>
      </c>
      <c r="I326" s="9">
        <f t="shared" si="149"/>
        <v>0</v>
      </c>
      <c r="J326" s="9">
        <f t="shared" si="149"/>
        <v>0</v>
      </c>
      <c r="K326" s="9">
        <f t="shared" si="149"/>
        <v>150400</v>
      </c>
      <c r="L326" s="9">
        <f t="shared" si="149"/>
        <v>0</v>
      </c>
    </row>
    <row r="327" spans="1:12" ht="25.5" x14ac:dyDescent="0.25">
      <c r="A327" s="7" t="s">
        <v>28</v>
      </c>
      <c r="B327" s="11" t="s">
        <v>291</v>
      </c>
      <c r="C327" s="11" t="s">
        <v>16</v>
      </c>
      <c r="D327" s="11" t="s">
        <v>58</v>
      </c>
      <c r="E327" s="11" t="s">
        <v>82</v>
      </c>
      <c r="F327" s="8">
        <v>200</v>
      </c>
      <c r="G327" s="9">
        <v>150400</v>
      </c>
      <c r="H327" s="9"/>
      <c r="I327" s="9"/>
      <c r="J327" s="9"/>
      <c r="K327" s="9">
        <f>G327+I327</f>
        <v>150400</v>
      </c>
      <c r="L327" s="9">
        <f>H327+J327</f>
        <v>0</v>
      </c>
    </row>
    <row r="328" spans="1:12" ht="25.5" x14ac:dyDescent="0.25">
      <c r="A328" s="7" t="s">
        <v>304</v>
      </c>
      <c r="B328" s="11" t="s">
        <v>291</v>
      </c>
      <c r="C328" s="11" t="s">
        <v>16</v>
      </c>
      <c r="D328" s="11" t="s">
        <v>58</v>
      </c>
      <c r="E328" s="11" t="s">
        <v>35</v>
      </c>
      <c r="F328" s="8"/>
      <c r="G328" s="9">
        <f t="shared" ref="G328:L328" si="150">+G329</f>
        <v>269200</v>
      </c>
      <c r="H328" s="9">
        <f t="shared" si="150"/>
        <v>0</v>
      </c>
      <c r="I328" s="9">
        <f t="shared" si="150"/>
        <v>0</v>
      </c>
      <c r="J328" s="9">
        <f t="shared" si="150"/>
        <v>0</v>
      </c>
      <c r="K328" s="9">
        <f t="shared" si="150"/>
        <v>269200</v>
      </c>
      <c r="L328" s="9">
        <f t="shared" si="150"/>
        <v>0</v>
      </c>
    </row>
    <row r="329" spans="1:12" ht="51" x14ac:dyDescent="0.25">
      <c r="A329" s="7" t="s">
        <v>43</v>
      </c>
      <c r="B329" s="11" t="s">
        <v>291</v>
      </c>
      <c r="C329" s="11" t="s">
        <v>16</v>
      </c>
      <c r="D329" s="11" t="s">
        <v>58</v>
      </c>
      <c r="E329" s="11" t="s">
        <v>44</v>
      </c>
      <c r="F329" s="8"/>
      <c r="G329" s="9">
        <f t="shared" ref="G329:L329" si="151">G330</f>
        <v>269200</v>
      </c>
      <c r="H329" s="9">
        <f t="shared" si="151"/>
        <v>0</v>
      </c>
      <c r="I329" s="9">
        <f t="shared" si="151"/>
        <v>0</v>
      </c>
      <c r="J329" s="9">
        <f t="shared" si="151"/>
        <v>0</v>
      </c>
      <c r="K329" s="9">
        <f t="shared" si="151"/>
        <v>269200</v>
      </c>
      <c r="L329" s="9">
        <f t="shared" si="151"/>
        <v>0</v>
      </c>
    </row>
    <row r="330" spans="1:12" x14ac:dyDescent="0.25">
      <c r="A330" s="7" t="s">
        <v>83</v>
      </c>
      <c r="B330" s="11" t="s">
        <v>291</v>
      </c>
      <c r="C330" s="11" t="s">
        <v>16</v>
      </c>
      <c r="D330" s="11" t="s">
        <v>58</v>
      </c>
      <c r="E330" s="11" t="s">
        <v>84</v>
      </c>
      <c r="F330" s="8"/>
      <c r="G330" s="9">
        <f t="shared" ref="G330:L330" si="152">SUM(G331:G332)</f>
        <v>269200</v>
      </c>
      <c r="H330" s="9">
        <f t="shared" si="152"/>
        <v>0</v>
      </c>
      <c r="I330" s="9">
        <f t="shared" si="152"/>
        <v>0</v>
      </c>
      <c r="J330" s="9">
        <f t="shared" si="152"/>
        <v>0</v>
      </c>
      <c r="K330" s="9">
        <f t="shared" si="152"/>
        <v>269200</v>
      </c>
      <c r="L330" s="9">
        <f t="shared" si="152"/>
        <v>0</v>
      </c>
    </row>
    <row r="331" spans="1:12" ht="25.5" x14ac:dyDescent="0.25">
      <c r="A331" s="7" t="s">
        <v>28</v>
      </c>
      <c r="B331" s="11" t="s">
        <v>291</v>
      </c>
      <c r="C331" s="11" t="s">
        <v>16</v>
      </c>
      <c r="D331" s="11" t="s">
        <v>58</v>
      </c>
      <c r="E331" s="11" t="s">
        <v>84</v>
      </c>
      <c r="F331" s="8">
        <v>200</v>
      </c>
      <c r="G331" s="9">
        <v>267600</v>
      </c>
      <c r="H331" s="9"/>
      <c r="I331" s="9"/>
      <c r="J331" s="9"/>
      <c r="K331" s="9">
        <f>G331+I331</f>
        <v>267600</v>
      </c>
      <c r="L331" s="9">
        <f>H331+J331</f>
        <v>0</v>
      </c>
    </row>
    <row r="332" spans="1:12" x14ac:dyDescent="0.25">
      <c r="A332" s="7" t="s">
        <v>56</v>
      </c>
      <c r="B332" s="11" t="s">
        <v>291</v>
      </c>
      <c r="C332" s="11" t="s">
        <v>16</v>
      </c>
      <c r="D332" s="11" t="s">
        <v>58</v>
      </c>
      <c r="E332" s="11" t="s">
        <v>84</v>
      </c>
      <c r="F332" s="8">
        <v>800</v>
      </c>
      <c r="G332" s="9">
        <v>1600</v>
      </c>
      <c r="H332" s="9"/>
      <c r="I332" s="9"/>
      <c r="J332" s="9"/>
      <c r="K332" s="9">
        <f>G332+I332</f>
        <v>1600</v>
      </c>
      <c r="L332" s="9">
        <f>H332+J332</f>
        <v>0</v>
      </c>
    </row>
    <row r="333" spans="1:12" x14ac:dyDescent="0.25">
      <c r="A333" s="12" t="s">
        <v>19</v>
      </c>
      <c r="B333" s="11" t="s">
        <v>291</v>
      </c>
      <c r="C333" s="11" t="s">
        <v>16</v>
      </c>
      <c r="D333" s="11" t="s">
        <v>58</v>
      </c>
      <c r="E333" s="11" t="s">
        <v>20</v>
      </c>
      <c r="F333" s="8"/>
      <c r="G333" s="9">
        <f t="shared" ref="G333:L334" si="153">G334</f>
        <v>9000000</v>
      </c>
      <c r="H333" s="9">
        <f t="shared" si="153"/>
        <v>0</v>
      </c>
      <c r="I333" s="9">
        <f t="shared" si="153"/>
        <v>-787607.1</v>
      </c>
      <c r="J333" s="9">
        <f t="shared" si="153"/>
        <v>0</v>
      </c>
      <c r="K333" s="9">
        <f t="shared" si="153"/>
        <v>8212392.9000000004</v>
      </c>
      <c r="L333" s="9">
        <f t="shared" si="153"/>
        <v>0</v>
      </c>
    </row>
    <row r="334" spans="1:12" ht="25.5" x14ac:dyDescent="0.25">
      <c r="A334" s="12" t="s">
        <v>21</v>
      </c>
      <c r="B334" s="11" t="s">
        <v>291</v>
      </c>
      <c r="C334" s="11" t="s">
        <v>16</v>
      </c>
      <c r="D334" s="11" t="s">
        <v>58</v>
      </c>
      <c r="E334" s="11" t="s">
        <v>22</v>
      </c>
      <c r="F334" s="8"/>
      <c r="G334" s="9">
        <f>G335</f>
        <v>9000000</v>
      </c>
      <c r="H334" s="9">
        <f t="shared" si="153"/>
        <v>0</v>
      </c>
      <c r="I334" s="9">
        <f t="shared" si="153"/>
        <v>-787607.1</v>
      </c>
      <c r="J334" s="9">
        <f t="shared" si="153"/>
        <v>0</v>
      </c>
      <c r="K334" s="9">
        <f t="shared" si="153"/>
        <v>8212392.9000000004</v>
      </c>
      <c r="L334" s="9">
        <f t="shared" si="153"/>
        <v>0</v>
      </c>
    </row>
    <row r="335" spans="1:12" ht="51" x14ac:dyDescent="0.25">
      <c r="A335" s="12" t="s">
        <v>96</v>
      </c>
      <c r="B335" s="11" t="s">
        <v>291</v>
      </c>
      <c r="C335" s="11" t="s">
        <v>16</v>
      </c>
      <c r="D335" s="11" t="s">
        <v>58</v>
      </c>
      <c r="E335" s="11" t="s">
        <v>97</v>
      </c>
      <c r="F335" s="8"/>
      <c r="G335" s="9">
        <f>SUM(G336:G336)</f>
        <v>9000000</v>
      </c>
      <c r="H335" s="9">
        <f>SUM(H336:H336)</f>
        <v>0</v>
      </c>
      <c r="I335" s="9">
        <f>SUM(I336:I336)</f>
        <v>-787607.1</v>
      </c>
      <c r="J335" s="9">
        <f>SUM(J336:J336)</f>
        <v>0</v>
      </c>
      <c r="K335" s="9">
        <f>SUM(K336:K336)</f>
        <v>8212392.9000000004</v>
      </c>
      <c r="L335" s="9">
        <f>SUM(L336:L336)</f>
        <v>0</v>
      </c>
    </row>
    <row r="336" spans="1:12" x14ac:dyDescent="0.25">
      <c r="A336" s="7" t="s">
        <v>56</v>
      </c>
      <c r="B336" s="11" t="s">
        <v>291</v>
      </c>
      <c r="C336" s="11" t="s">
        <v>16</v>
      </c>
      <c r="D336" s="11" t="s">
        <v>58</v>
      </c>
      <c r="E336" s="11" t="s">
        <v>97</v>
      </c>
      <c r="F336" s="8">
        <v>800</v>
      </c>
      <c r="G336" s="9">
        <f>10000000-1000000</f>
        <v>9000000</v>
      </c>
      <c r="H336" s="9"/>
      <c r="I336" s="9">
        <v>-787607.1</v>
      </c>
      <c r="J336" s="9"/>
      <c r="K336" s="9">
        <f>G336+I336</f>
        <v>8212392.9000000004</v>
      </c>
      <c r="L336" s="9">
        <f>H336+J336</f>
        <v>0</v>
      </c>
    </row>
    <row r="337" spans="1:12" x14ac:dyDescent="0.25">
      <c r="A337" s="7" t="s">
        <v>305</v>
      </c>
      <c r="B337" s="11" t="s">
        <v>291</v>
      </c>
      <c r="C337" s="8">
        <v>13</v>
      </c>
      <c r="D337" s="11"/>
      <c r="E337" s="11"/>
      <c r="F337" s="8"/>
      <c r="G337" s="9">
        <f t="shared" ref="G337:L342" si="154">G338</f>
        <v>17520000</v>
      </c>
      <c r="H337" s="9">
        <f t="shared" si="154"/>
        <v>0</v>
      </c>
      <c r="I337" s="9">
        <f t="shared" si="154"/>
        <v>0</v>
      </c>
      <c r="J337" s="9">
        <f t="shared" si="154"/>
        <v>0</v>
      </c>
      <c r="K337" s="9">
        <f t="shared" si="154"/>
        <v>17520000</v>
      </c>
      <c r="L337" s="9">
        <f t="shared" si="154"/>
        <v>0</v>
      </c>
    </row>
    <row r="338" spans="1:12" ht="25.5" x14ac:dyDescent="0.25">
      <c r="A338" s="7" t="s">
        <v>306</v>
      </c>
      <c r="B338" s="11" t="s">
        <v>291</v>
      </c>
      <c r="C338" s="8">
        <v>13</v>
      </c>
      <c r="D338" s="11" t="s">
        <v>16</v>
      </c>
      <c r="E338" s="11"/>
      <c r="F338" s="8"/>
      <c r="G338" s="9">
        <f t="shared" si="154"/>
        <v>17520000</v>
      </c>
      <c r="H338" s="9">
        <f t="shared" si="154"/>
        <v>0</v>
      </c>
      <c r="I338" s="9">
        <f t="shared" si="154"/>
        <v>0</v>
      </c>
      <c r="J338" s="9">
        <f t="shared" si="154"/>
        <v>0</v>
      </c>
      <c r="K338" s="9">
        <f t="shared" si="154"/>
        <v>17520000</v>
      </c>
      <c r="L338" s="9">
        <f t="shared" si="154"/>
        <v>0</v>
      </c>
    </row>
    <row r="339" spans="1:12" ht="51" x14ac:dyDescent="0.25">
      <c r="A339" s="7" t="s">
        <v>292</v>
      </c>
      <c r="B339" s="11" t="s">
        <v>291</v>
      </c>
      <c r="C339" s="8">
        <v>13</v>
      </c>
      <c r="D339" s="11" t="s">
        <v>16</v>
      </c>
      <c r="E339" s="11" t="s">
        <v>293</v>
      </c>
      <c r="F339" s="8"/>
      <c r="G339" s="9">
        <f t="shared" si="154"/>
        <v>17520000</v>
      </c>
      <c r="H339" s="9">
        <f t="shared" si="154"/>
        <v>0</v>
      </c>
      <c r="I339" s="9">
        <f t="shared" si="154"/>
        <v>0</v>
      </c>
      <c r="J339" s="9">
        <f t="shared" si="154"/>
        <v>0</v>
      </c>
      <c r="K339" s="9">
        <f t="shared" si="154"/>
        <v>17520000</v>
      </c>
      <c r="L339" s="9">
        <f t="shared" si="154"/>
        <v>0</v>
      </c>
    </row>
    <row r="340" spans="1:12" ht="25.5" x14ac:dyDescent="0.25">
      <c r="A340" s="7" t="s">
        <v>294</v>
      </c>
      <c r="B340" s="11" t="s">
        <v>291</v>
      </c>
      <c r="C340" s="8">
        <v>13</v>
      </c>
      <c r="D340" s="11" t="s">
        <v>16</v>
      </c>
      <c r="E340" s="11" t="s">
        <v>295</v>
      </c>
      <c r="F340" s="8"/>
      <c r="G340" s="9">
        <f>G341</f>
        <v>17520000</v>
      </c>
      <c r="H340" s="9">
        <f t="shared" si="154"/>
        <v>0</v>
      </c>
      <c r="I340" s="9">
        <f t="shared" si="154"/>
        <v>0</v>
      </c>
      <c r="J340" s="9">
        <f t="shared" si="154"/>
        <v>0</v>
      </c>
      <c r="K340" s="9">
        <f t="shared" si="154"/>
        <v>17520000</v>
      </c>
      <c r="L340" s="9">
        <f t="shared" si="154"/>
        <v>0</v>
      </c>
    </row>
    <row r="341" spans="1:12" ht="25.5" x14ac:dyDescent="0.25">
      <c r="A341" s="7" t="s">
        <v>307</v>
      </c>
      <c r="B341" s="11" t="s">
        <v>291</v>
      </c>
      <c r="C341" s="8">
        <v>13</v>
      </c>
      <c r="D341" s="11" t="s">
        <v>16</v>
      </c>
      <c r="E341" s="11" t="s">
        <v>308</v>
      </c>
      <c r="F341" s="8"/>
      <c r="G341" s="9">
        <f>G342</f>
        <v>17520000</v>
      </c>
      <c r="H341" s="9">
        <f t="shared" si="154"/>
        <v>0</v>
      </c>
      <c r="I341" s="9">
        <f t="shared" si="154"/>
        <v>0</v>
      </c>
      <c r="J341" s="9">
        <f t="shared" si="154"/>
        <v>0</v>
      </c>
      <c r="K341" s="9">
        <f t="shared" si="154"/>
        <v>17520000</v>
      </c>
      <c r="L341" s="9">
        <f t="shared" si="154"/>
        <v>0</v>
      </c>
    </row>
    <row r="342" spans="1:12" ht="25.5" x14ac:dyDescent="0.25">
      <c r="A342" s="13" t="s">
        <v>309</v>
      </c>
      <c r="B342" s="11" t="s">
        <v>291</v>
      </c>
      <c r="C342" s="8">
        <v>13</v>
      </c>
      <c r="D342" s="11" t="s">
        <v>16</v>
      </c>
      <c r="E342" s="11" t="s">
        <v>310</v>
      </c>
      <c r="F342" s="8"/>
      <c r="G342" s="9">
        <f t="shared" si="154"/>
        <v>17520000</v>
      </c>
      <c r="H342" s="9">
        <f>H343</f>
        <v>0</v>
      </c>
      <c r="I342" s="9">
        <f t="shared" si="154"/>
        <v>0</v>
      </c>
      <c r="J342" s="9">
        <f t="shared" si="154"/>
        <v>0</v>
      </c>
      <c r="K342" s="9">
        <f t="shared" si="154"/>
        <v>17520000</v>
      </c>
      <c r="L342" s="9">
        <f t="shared" si="154"/>
        <v>0</v>
      </c>
    </row>
    <row r="343" spans="1:12" x14ac:dyDescent="0.25">
      <c r="A343" s="12" t="s">
        <v>311</v>
      </c>
      <c r="B343" s="11" t="s">
        <v>291</v>
      </c>
      <c r="C343" s="8">
        <v>13</v>
      </c>
      <c r="D343" s="11" t="s">
        <v>16</v>
      </c>
      <c r="E343" s="11" t="s">
        <v>310</v>
      </c>
      <c r="F343" s="8">
        <v>700</v>
      </c>
      <c r="G343" s="9">
        <f>31620000-14100000</f>
        <v>17520000</v>
      </c>
      <c r="H343" s="9"/>
      <c r="I343" s="9"/>
      <c r="J343" s="9"/>
      <c r="K343" s="9">
        <f>G343+I343</f>
        <v>17520000</v>
      </c>
      <c r="L343" s="9">
        <f>H343+J343</f>
        <v>0</v>
      </c>
    </row>
    <row r="344" spans="1:12" s="31" customFormat="1" ht="25.5" x14ac:dyDescent="0.25">
      <c r="A344" s="29" t="s">
        <v>312</v>
      </c>
      <c r="B344" s="23" t="s">
        <v>313</v>
      </c>
      <c r="C344" s="23"/>
      <c r="D344" s="23"/>
      <c r="E344" s="23"/>
      <c r="F344" s="22"/>
      <c r="G344" s="30">
        <f>G345+G371+G378+G524</f>
        <v>1691314135.29</v>
      </c>
      <c r="H344" s="30">
        <f>H345+H371+H378+H524</f>
        <v>1001580365.87</v>
      </c>
      <c r="I344" s="30">
        <f>I345+I371+I378+I524</f>
        <v>0</v>
      </c>
      <c r="J344" s="30">
        <f>J345+J371+J378+J524</f>
        <v>0</v>
      </c>
      <c r="K344" s="30">
        <f>K345+K371+K378+K524</f>
        <v>1691314135.29</v>
      </c>
      <c r="L344" s="30">
        <f>L345+L371+L378+L524</f>
        <v>1001580365.87</v>
      </c>
    </row>
    <row r="345" spans="1:12" x14ac:dyDescent="0.25">
      <c r="A345" s="10" t="s">
        <v>15</v>
      </c>
      <c r="B345" s="8">
        <v>707</v>
      </c>
      <c r="C345" s="11" t="s">
        <v>16</v>
      </c>
      <c r="D345" s="11" t="s">
        <v>2</v>
      </c>
      <c r="E345" s="11"/>
      <c r="F345" s="8"/>
      <c r="G345" s="9">
        <f>G346+G360</f>
        <v>5543429.1100000003</v>
      </c>
      <c r="H345" s="9">
        <f>H346+H360</f>
        <v>0</v>
      </c>
      <c r="I345" s="9">
        <f>I346+I360</f>
        <v>0</v>
      </c>
      <c r="J345" s="9">
        <f>J346+J360</f>
        <v>0</v>
      </c>
      <c r="K345" s="9">
        <f>K346+K360</f>
        <v>5543429.1100000003</v>
      </c>
      <c r="L345" s="9">
        <f>L346+L360</f>
        <v>0</v>
      </c>
    </row>
    <row r="346" spans="1:12" ht="38.25" x14ac:dyDescent="0.25">
      <c r="A346" s="7" t="s">
        <v>30</v>
      </c>
      <c r="B346" s="8">
        <v>707</v>
      </c>
      <c r="C346" s="11" t="s">
        <v>16</v>
      </c>
      <c r="D346" s="11" t="s">
        <v>31</v>
      </c>
      <c r="E346" s="11"/>
      <c r="F346" s="8"/>
      <c r="G346" s="9">
        <f t="shared" ref="G346:L346" si="155">G356+G347</f>
        <v>5333429.1100000003</v>
      </c>
      <c r="H346" s="9">
        <f t="shared" si="155"/>
        <v>0</v>
      </c>
      <c r="I346" s="9">
        <f t="shared" si="155"/>
        <v>0</v>
      </c>
      <c r="J346" s="9">
        <f t="shared" si="155"/>
        <v>0</v>
      </c>
      <c r="K346" s="9">
        <f t="shared" si="155"/>
        <v>5333429.1100000003</v>
      </c>
      <c r="L346" s="9">
        <f t="shared" si="155"/>
        <v>0</v>
      </c>
    </row>
    <row r="347" spans="1:12" ht="25.5" x14ac:dyDescent="0.25">
      <c r="A347" s="7" t="s">
        <v>32</v>
      </c>
      <c r="B347" s="8">
        <v>707</v>
      </c>
      <c r="C347" s="11" t="s">
        <v>16</v>
      </c>
      <c r="D347" s="11" t="s">
        <v>31</v>
      </c>
      <c r="E347" s="11" t="s">
        <v>33</v>
      </c>
      <c r="F347" s="8"/>
      <c r="G347" s="9">
        <f t="shared" ref="G347:L347" si="156">G348</f>
        <v>150000</v>
      </c>
      <c r="H347" s="9">
        <f t="shared" si="156"/>
        <v>0</v>
      </c>
      <c r="I347" s="9">
        <f t="shared" si="156"/>
        <v>0</v>
      </c>
      <c r="J347" s="9">
        <f t="shared" si="156"/>
        <v>0</v>
      </c>
      <c r="K347" s="9">
        <f t="shared" si="156"/>
        <v>150000</v>
      </c>
      <c r="L347" s="9">
        <f t="shared" si="156"/>
        <v>0</v>
      </c>
    </row>
    <row r="348" spans="1:12" ht="25.5" x14ac:dyDescent="0.25">
      <c r="A348" s="7" t="s">
        <v>34</v>
      </c>
      <c r="B348" s="8">
        <v>707</v>
      </c>
      <c r="C348" s="11" t="s">
        <v>16</v>
      </c>
      <c r="D348" s="11" t="s">
        <v>31</v>
      </c>
      <c r="E348" s="11" t="s">
        <v>35</v>
      </c>
      <c r="F348" s="8"/>
      <c r="G348" s="9">
        <f t="shared" ref="G348:L348" si="157">G349+G353</f>
        <v>150000</v>
      </c>
      <c r="H348" s="9">
        <f t="shared" si="157"/>
        <v>0</v>
      </c>
      <c r="I348" s="9">
        <f t="shared" si="157"/>
        <v>0</v>
      </c>
      <c r="J348" s="9">
        <f t="shared" si="157"/>
        <v>0</v>
      </c>
      <c r="K348" s="9">
        <f t="shared" si="157"/>
        <v>150000</v>
      </c>
      <c r="L348" s="9">
        <f t="shared" si="157"/>
        <v>0</v>
      </c>
    </row>
    <row r="349" spans="1:12" ht="38.25" x14ac:dyDescent="0.25">
      <c r="A349" s="7" t="s">
        <v>36</v>
      </c>
      <c r="B349" s="8">
        <v>707</v>
      </c>
      <c r="C349" s="11" t="s">
        <v>16</v>
      </c>
      <c r="D349" s="11" t="s">
        <v>31</v>
      </c>
      <c r="E349" s="11" t="s">
        <v>37</v>
      </c>
      <c r="F349" s="8"/>
      <c r="G349" s="9">
        <f t="shared" ref="G349:L349" si="158">G350</f>
        <v>50000</v>
      </c>
      <c r="H349" s="9">
        <f t="shared" si="158"/>
        <v>0</v>
      </c>
      <c r="I349" s="9">
        <f t="shared" si="158"/>
        <v>0</v>
      </c>
      <c r="J349" s="9">
        <f t="shared" si="158"/>
        <v>0</v>
      </c>
      <c r="K349" s="9">
        <f t="shared" si="158"/>
        <v>50000</v>
      </c>
      <c r="L349" s="9">
        <f t="shared" si="158"/>
        <v>0</v>
      </c>
    </row>
    <row r="350" spans="1:12" x14ac:dyDescent="0.25">
      <c r="A350" s="7" t="s">
        <v>38</v>
      </c>
      <c r="B350" s="8">
        <v>707</v>
      </c>
      <c r="C350" s="11" t="s">
        <v>16</v>
      </c>
      <c r="D350" s="11" t="s">
        <v>31</v>
      </c>
      <c r="E350" s="11" t="s">
        <v>39</v>
      </c>
      <c r="F350" s="8"/>
      <c r="G350" s="9">
        <f t="shared" ref="G350:L350" si="159">SUM(G351:G352)</f>
        <v>50000</v>
      </c>
      <c r="H350" s="9">
        <f t="shared" si="159"/>
        <v>0</v>
      </c>
      <c r="I350" s="9">
        <f t="shared" si="159"/>
        <v>0</v>
      </c>
      <c r="J350" s="9">
        <f t="shared" si="159"/>
        <v>0</v>
      </c>
      <c r="K350" s="9">
        <f t="shared" si="159"/>
        <v>50000</v>
      </c>
      <c r="L350" s="9">
        <f t="shared" si="159"/>
        <v>0</v>
      </c>
    </row>
    <row r="351" spans="1:12" ht="51" x14ac:dyDescent="0.25">
      <c r="A351" s="7" t="s">
        <v>25</v>
      </c>
      <c r="B351" s="8">
        <v>707</v>
      </c>
      <c r="C351" s="11" t="s">
        <v>16</v>
      </c>
      <c r="D351" s="11" t="s">
        <v>31</v>
      </c>
      <c r="E351" s="11" t="s">
        <v>39</v>
      </c>
      <c r="F351" s="8">
        <v>100</v>
      </c>
      <c r="G351" s="9">
        <v>25000</v>
      </c>
      <c r="H351" s="9"/>
      <c r="I351" s="9"/>
      <c r="J351" s="9"/>
      <c r="K351" s="9">
        <f>G351+I351</f>
        <v>25000</v>
      </c>
      <c r="L351" s="9">
        <f>H351+J351</f>
        <v>0</v>
      </c>
    </row>
    <row r="352" spans="1:12" ht="25.5" x14ac:dyDescent="0.25">
      <c r="A352" s="7" t="s">
        <v>28</v>
      </c>
      <c r="B352" s="8">
        <v>707</v>
      </c>
      <c r="C352" s="11" t="s">
        <v>16</v>
      </c>
      <c r="D352" s="11" t="s">
        <v>31</v>
      </c>
      <c r="E352" s="11" t="s">
        <v>39</v>
      </c>
      <c r="F352" s="8">
        <v>200</v>
      </c>
      <c r="G352" s="9">
        <v>25000</v>
      </c>
      <c r="H352" s="9"/>
      <c r="I352" s="9"/>
      <c r="J352" s="9"/>
      <c r="K352" s="9">
        <f>G352+I352</f>
        <v>25000</v>
      </c>
      <c r="L352" s="9">
        <f>H352+J352</f>
        <v>0</v>
      </c>
    </row>
    <row r="353" spans="1:12" ht="51" x14ac:dyDescent="0.25">
      <c r="A353" s="7" t="s">
        <v>43</v>
      </c>
      <c r="B353" s="8">
        <v>707</v>
      </c>
      <c r="C353" s="11" t="s">
        <v>16</v>
      </c>
      <c r="D353" s="11" t="s">
        <v>31</v>
      </c>
      <c r="E353" s="11" t="s">
        <v>44</v>
      </c>
      <c r="F353" s="8"/>
      <c r="G353" s="9">
        <f>G354</f>
        <v>100000</v>
      </c>
      <c r="H353" s="9">
        <f t="shared" ref="H353:L354" si="160">H354</f>
        <v>0</v>
      </c>
      <c r="I353" s="9">
        <f t="shared" si="160"/>
        <v>0</v>
      </c>
      <c r="J353" s="9">
        <f t="shared" si="160"/>
        <v>0</v>
      </c>
      <c r="K353" s="9">
        <f t="shared" si="160"/>
        <v>100000</v>
      </c>
      <c r="L353" s="9">
        <f t="shared" si="160"/>
        <v>0</v>
      </c>
    </row>
    <row r="354" spans="1:12" ht="51" x14ac:dyDescent="0.25">
      <c r="A354" s="7" t="s">
        <v>29</v>
      </c>
      <c r="B354" s="8">
        <v>707</v>
      </c>
      <c r="C354" s="11" t="s">
        <v>16</v>
      </c>
      <c r="D354" s="11" t="s">
        <v>31</v>
      </c>
      <c r="E354" s="11" t="s">
        <v>45</v>
      </c>
      <c r="F354" s="8"/>
      <c r="G354" s="9">
        <f>G355</f>
        <v>100000</v>
      </c>
      <c r="H354" s="9">
        <f t="shared" si="160"/>
        <v>0</v>
      </c>
      <c r="I354" s="9">
        <f t="shared" si="160"/>
        <v>0</v>
      </c>
      <c r="J354" s="9">
        <f t="shared" si="160"/>
        <v>0</v>
      </c>
      <c r="K354" s="9">
        <f t="shared" si="160"/>
        <v>100000</v>
      </c>
      <c r="L354" s="9">
        <f t="shared" si="160"/>
        <v>0</v>
      </c>
    </row>
    <row r="355" spans="1:12" ht="51" x14ac:dyDescent="0.25">
      <c r="A355" s="7" t="s">
        <v>25</v>
      </c>
      <c r="B355" s="8">
        <v>707</v>
      </c>
      <c r="C355" s="11" t="s">
        <v>16</v>
      </c>
      <c r="D355" s="11" t="s">
        <v>31</v>
      </c>
      <c r="E355" s="11" t="s">
        <v>45</v>
      </c>
      <c r="F355" s="8">
        <v>100</v>
      </c>
      <c r="G355" s="9">
        <v>100000</v>
      </c>
      <c r="H355" s="9"/>
      <c r="I355" s="9"/>
      <c r="J355" s="9"/>
      <c r="K355" s="9">
        <f>G355+I355</f>
        <v>100000</v>
      </c>
      <c r="L355" s="9">
        <f>H355+J355</f>
        <v>0</v>
      </c>
    </row>
    <row r="356" spans="1:12" x14ac:dyDescent="0.25">
      <c r="A356" s="12" t="s">
        <v>19</v>
      </c>
      <c r="B356" s="11" t="s">
        <v>313</v>
      </c>
      <c r="C356" s="11" t="s">
        <v>16</v>
      </c>
      <c r="D356" s="11" t="s">
        <v>31</v>
      </c>
      <c r="E356" s="11" t="s">
        <v>20</v>
      </c>
      <c r="F356" s="8"/>
      <c r="G356" s="9">
        <f t="shared" ref="G356:L357" si="161">G357</f>
        <v>5183429.1100000003</v>
      </c>
      <c r="H356" s="9">
        <f t="shared" si="161"/>
        <v>0</v>
      </c>
      <c r="I356" s="9">
        <f t="shared" si="161"/>
        <v>0</v>
      </c>
      <c r="J356" s="9">
        <f t="shared" si="161"/>
        <v>0</v>
      </c>
      <c r="K356" s="9">
        <f t="shared" si="161"/>
        <v>5183429.1100000003</v>
      </c>
      <c r="L356" s="9">
        <f t="shared" si="161"/>
        <v>0</v>
      </c>
    </row>
    <row r="357" spans="1:12" ht="25.5" x14ac:dyDescent="0.25">
      <c r="A357" s="12" t="s">
        <v>21</v>
      </c>
      <c r="B357" s="11" t="s">
        <v>313</v>
      </c>
      <c r="C357" s="11" t="s">
        <v>16</v>
      </c>
      <c r="D357" s="11" t="s">
        <v>31</v>
      </c>
      <c r="E357" s="11" t="s">
        <v>22</v>
      </c>
      <c r="F357" s="8"/>
      <c r="G357" s="9">
        <f>G358</f>
        <v>5183429.1100000003</v>
      </c>
      <c r="H357" s="9">
        <f t="shared" si="161"/>
        <v>0</v>
      </c>
      <c r="I357" s="9">
        <f t="shared" si="161"/>
        <v>0</v>
      </c>
      <c r="J357" s="9">
        <f t="shared" si="161"/>
        <v>0</v>
      </c>
      <c r="K357" s="9">
        <f t="shared" si="161"/>
        <v>5183429.1100000003</v>
      </c>
      <c r="L357" s="9">
        <f t="shared" si="161"/>
        <v>0</v>
      </c>
    </row>
    <row r="358" spans="1:12" ht="25.5" x14ac:dyDescent="0.25">
      <c r="A358" s="7" t="s">
        <v>46</v>
      </c>
      <c r="B358" s="11" t="s">
        <v>313</v>
      </c>
      <c r="C358" s="11" t="s">
        <v>16</v>
      </c>
      <c r="D358" s="11" t="s">
        <v>31</v>
      </c>
      <c r="E358" s="11" t="s">
        <v>47</v>
      </c>
      <c r="F358" s="8"/>
      <c r="G358" s="9">
        <f t="shared" ref="G358:L358" si="162">G359</f>
        <v>5183429.1100000003</v>
      </c>
      <c r="H358" s="9">
        <f t="shared" si="162"/>
        <v>0</v>
      </c>
      <c r="I358" s="9">
        <f t="shared" si="162"/>
        <v>0</v>
      </c>
      <c r="J358" s="9">
        <f t="shared" si="162"/>
        <v>0</v>
      </c>
      <c r="K358" s="9">
        <f t="shared" si="162"/>
        <v>5183429.1100000003</v>
      </c>
      <c r="L358" s="9">
        <f t="shared" si="162"/>
        <v>0</v>
      </c>
    </row>
    <row r="359" spans="1:12" ht="51" x14ac:dyDescent="0.25">
      <c r="A359" s="7" t="s">
        <v>25</v>
      </c>
      <c r="B359" s="11" t="s">
        <v>313</v>
      </c>
      <c r="C359" s="11" t="s">
        <v>16</v>
      </c>
      <c r="D359" s="11" t="s">
        <v>31</v>
      </c>
      <c r="E359" s="11" t="s">
        <v>47</v>
      </c>
      <c r="F359" s="8">
        <v>100</v>
      </c>
      <c r="G359" s="9">
        <f>5132101.73+51327.38</f>
        <v>5183429.1100000003</v>
      </c>
      <c r="H359" s="9"/>
      <c r="I359" s="9"/>
      <c r="J359" s="9"/>
      <c r="K359" s="9">
        <f>G359+I359</f>
        <v>5183429.1100000003</v>
      </c>
      <c r="L359" s="9">
        <f>H359+J359</f>
        <v>0</v>
      </c>
    </row>
    <row r="360" spans="1:12" x14ac:dyDescent="0.25">
      <c r="A360" s="7" t="s">
        <v>57</v>
      </c>
      <c r="B360" s="11" t="s">
        <v>313</v>
      </c>
      <c r="C360" s="11" t="s">
        <v>16</v>
      </c>
      <c r="D360" s="11" t="s">
        <v>58</v>
      </c>
      <c r="E360" s="11"/>
      <c r="F360" s="8"/>
      <c r="G360" s="9">
        <f>G361</f>
        <v>210000</v>
      </c>
      <c r="H360" s="9">
        <f t="shared" ref="H360:L360" si="163">H361</f>
        <v>0</v>
      </c>
      <c r="I360" s="9">
        <f t="shared" si="163"/>
        <v>0</v>
      </c>
      <c r="J360" s="9">
        <f t="shared" si="163"/>
        <v>0</v>
      </c>
      <c r="K360" s="9">
        <f t="shared" si="163"/>
        <v>210000</v>
      </c>
      <c r="L360" s="9">
        <f t="shared" si="163"/>
        <v>0</v>
      </c>
    </row>
    <row r="361" spans="1:12" ht="25.5" x14ac:dyDescent="0.25">
      <c r="A361" s="7" t="s">
        <v>32</v>
      </c>
      <c r="B361" s="11" t="s">
        <v>313</v>
      </c>
      <c r="C361" s="11" t="s">
        <v>16</v>
      </c>
      <c r="D361" s="11" t="s">
        <v>58</v>
      </c>
      <c r="E361" s="11" t="s">
        <v>33</v>
      </c>
      <c r="F361" s="8"/>
      <c r="G361" s="9">
        <f t="shared" ref="G361:L361" si="164">G362+G366</f>
        <v>210000</v>
      </c>
      <c r="H361" s="9">
        <f t="shared" si="164"/>
        <v>0</v>
      </c>
      <c r="I361" s="9">
        <f t="shared" si="164"/>
        <v>0</v>
      </c>
      <c r="J361" s="9">
        <f t="shared" si="164"/>
        <v>0</v>
      </c>
      <c r="K361" s="9">
        <f t="shared" si="164"/>
        <v>210000</v>
      </c>
      <c r="L361" s="9">
        <f t="shared" si="164"/>
        <v>0</v>
      </c>
    </row>
    <row r="362" spans="1:12" ht="38.25" x14ac:dyDescent="0.25">
      <c r="A362" s="7" t="s">
        <v>68</v>
      </c>
      <c r="B362" s="11" t="s">
        <v>313</v>
      </c>
      <c r="C362" s="11" t="s">
        <v>16</v>
      </c>
      <c r="D362" s="11" t="s">
        <v>58</v>
      </c>
      <c r="E362" s="11" t="s">
        <v>69</v>
      </c>
      <c r="F362" s="8"/>
      <c r="G362" s="9">
        <f>G363</f>
        <v>110000</v>
      </c>
      <c r="H362" s="9">
        <f>H363</f>
        <v>0</v>
      </c>
      <c r="I362" s="9">
        <f t="shared" ref="I362:L363" si="165">I363</f>
        <v>0</v>
      </c>
      <c r="J362" s="9">
        <f t="shared" si="165"/>
        <v>0</v>
      </c>
      <c r="K362" s="9">
        <f t="shared" si="165"/>
        <v>110000</v>
      </c>
      <c r="L362" s="9">
        <f t="shared" si="165"/>
        <v>0</v>
      </c>
    </row>
    <row r="363" spans="1:12" ht="63.75" x14ac:dyDescent="0.25">
      <c r="A363" s="7" t="s">
        <v>70</v>
      </c>
      <c r="B363" s="11" t="s">
        <v>313</v>
      </c>
      <c r="C363" s="11" t="s">
        <v>16</v>
      </c>
      <c r="D363" s="11" t="s">
        <v>58</v>
      </c>
      <c r="E363" s="11" t="s">
        <v>71</v>
      </c>
      <c r="F363" s="8"/>
      <c r="G363" s="9">
        <f>G364</f>
        <v>110000</v>
      </c>
      <c r="H363" s="9">
        <f>H364</f>
        <v>0</v>
      </c>
      <c r="I363" s="9">
        <f t="shared" si="165"/>
        <v>0</v>
      </c>
      <c r="J363" s="9">
        <f t="shared" si="165"/>
        <v>0</v>
      </c>
      <c r="K363" s="9">
        <f t="shared" si="165"/>
        <v>110000</v>
      </c>
      <c r="L363" s="9">
        <f t="shared" si="165"/>
        <v>0</v>
      </c>
    </row>
    <row r="364" spans="1:12" ht="38.25" x14ac:dyDescent="0.25">
      <c r="A364" s="13" t="s">
        <v>72</v>
      </c>
      <c r="B364" s="11" t="s">
        <v>313</v>
      </c>
      <c r="C364" s="11" t="s">
        <v>16</v>
      </c>
      <c r="D364" s="11" t="s">
        <v>58</v>
      </c>
      <c r="E364" s="11" t="s">
        <v>73</v>
      </c>
      <c r="F364" s="8"/>
      <c r="G364" s="9">
        <f t="shared" ref="G364:L364" si="166">G365</f>
        <v>110000</v>
      </c>
      <c r="H364" s="9">
        <f t="shared" si="166"/>
        <v>0</v>
      </c>
      <c r="I364" s="9">
        <f t="shared" si="166"/>
        <v>0</v>
      </c>
      <c r="J364" s="9">
        <f t="shared" si="166"/>
        <v>0</v>
      </c>
      <c r="K364" s="9">
        <f t="shared" si="166"/>
        <v>110000</v>
      </c>
      <c r="L364" s="9">
        <f t="shared" si="166"/>
        <v>0</v>
      </c>
    </row>
    <row r="365" spans="1:12" ht="25.5" x14ac:dyDescent="0.25">
      <c r="A365" s="7" t="s">
        <v>28</v>
      </c>
      <c r="B365" s="11" t="s">
        <v>313</v>
      </c>
      <c r="C365" s="11" t="s">
        <v>16</v>
      </c>
      <c r="D365" s="11" t="s">
        <v>58</v>
      </c>
      <c r="E365" s="11" t="s">
        <v>73</v>
      </c>
      <c r="F365" s="8">
        <v>200</v>
      </c>
      <c r="G365" s="9">
        <f>120000-10000</f>
        <v>110000</v>
      </c>
      <c r="H365" s="9"/>
      <c r="I365" s="9"/>
      <c r="J365" s="9"/>
      <c r="K365" s="9">
        <f>G365+I365</f>
        <v>110000</v>
      </c>
      <c r="L365" s="9">
        <f>H365+J365</f>
        <v>0</v>
      </c>
    </row>
    <row r="366" spans="1:12" ht="25.5" x14ac:dyDescent="0.25">
      <c r="A366" s="7" t="s">
        <v>314</v>
      </c>
      <c r="B366" s="11" t="s">
        <v>313</v>
      </c>
      <c r="C366" s="11" t="s">
        <v>16</v>
      </c>
      <c r="D366" s="11" t="s">
        <v>58</v>
      </c>
      <c r="E366" s="11" t="s">
        <v>35</v>
      </c>
      <c r="F366" s="8"/>
      <c r="G366" s="9">
        <f>+G367</f>
        <v>100000</v>
      </c>
      <c r="H366" s="9">
        <f t="shared" ref="H366:L367" si="167">+H367</f>
        <v>0</v>
      </c>
      <c r="I366" s="9">
        <f t="shared" si="167"/>
        <v>0</v>
      </c>
      <c r="J366" s="9">
        <f t="shared" si="167"/>
        <v>0</v>
      </c>
      <c r="K366" s="9">
        <f t="shared" si="167"/>
        <v>100000</v>
      </c>
      <c r="L366" s="9">
        <f t="shared" si="167"/>
        <v>0</v>
      </c>
    </row>
    <row r="367" spans="1:12" ht="51" x14ac:dyDescent="0.25">
      <c r="A367" s="7" t="s">
        <v>43</v>
      </c>
      <c r="B367" s="11" t="s">
        <v>313</v>
      </c>
      <c r="C367" s="11" t="s">
        <v>16</v>
      </c>
      <c r="D367" s="11" t="s">
        <v>58</v>
      </c>
      <c r="E367" s="11" t="s">
        <v>44</v>
      </c>
      <c r="F367" s="8"/>
      <c r="G367" s="9">
        <f>+G368</f>
        <v>100000</v>
      </c>
      <c r="H367" s="9">
        <f t="shared" si="167"/>
        <v>0</v>
      </c>
      <c r="I367" s="9">
        <f t="shared" si="167"/>
        <v>0</v>
      </c>
      <c r="J367" s="9">
        <f t="shared" si="167"/>
        <v>0</v>
      </c>
      <c r="K367" s="9">
        <f t="shared" si="167"/>
        <v>100000</v>
      </c>
      <c r="L367" s="9">
        <f t="shared" si="167"/>
        <v>0</v>
      </c>
    </row>
    <row r="368" spans="1:12" x14ac:dyDescent="0.25">
      <c r="A368" s="7" t="s">
        <v>83</v>
      </c>
      <c r="B368" s="11" t="s">
        <v>313</v>
      </c>
      <c r="C368" s="11" t="s">
        <v>16</v>
      </c>
      <c r="D368" s="11" t="s">
        <v>58</v>
      </c>
      <c r="E368" s="11" t="s">
        <v>84</v>
      </c>
      <c r="F368" s="8"/>
      <c r="G368" s="9">
        <f t="shared" ref="G368:L368" si="168">SUM(G369:G370)</f>
        <v>100000</v>
      </c>
      <c r="H368" s="9">
        <f t="shared" si="168"/>
        <v>0</v>
      </c>
      <c r="I368" s="9">
        <f t="shared" si="168"/>
        <v>0</v>
      </c>
      <c r="J368" s="9">
        <f t="shared" si="168"/>
        <v>0</v>
      </c>
      <c r="K368" s="9">
        <f t="shared" si="168"/>
        <v>100000</v>
      </c>
      <c r="L368" s="9">
        <f t="shared" si="168"/>
        <v>0</v>
      </c>
    </row>
    <row r="369" spans="1:12" ht="25.5" x14ac:dyDescent="0.25">
      <c r="A369" s="7" t="s">
        <v>28</v>
      </c>
      <c r="B369" s="11" t="s">
        <v>313</v>
      </c>
      <c r="C369" s="11" t="s">
        <v>16</v>
      </c>
      <c r="D369" s="11" t="s">
        <v>58</v>
      </c>
      <c r="E369" s="11" t="s">
        <v>84</v>
      </c>
      <c r="F369" s="8">
        <v>200</v>
      </c>
      <c r="G369" s="9">
        <v>96000</v>
      </c>
      <c r="H369" s="9"/>
      <c r="I369" s="9"/>
      <c r="J369" s="9"/>
      <c r="K369" s="9">
        <f>G369+I369</f>
        <v>96000</v>
      </c>
      <c r="L369" s="9">
        <f>H369+J369</f>
        <v>0</v>
      </c>
    </row>
    <row r="370" spans="1:12" x14ac:dyDescent="0.25">
      <c r="A370" s="7" t="s">
        <v>56</v>
      </c>
      <c r="B370" s="11" t="s">
        <v>313</v>
      </c>
      <c r="C370" s="11" t="s">
        <v>16</v>
      </c>
      <c r="D370" s="11" t="s">
        <v>58</v>
      </c>
      <c r="E370" s="11" t="s">
        <v>84</v>
      </c>
      <c r="F370" s="8">
        <v>800</v>
      </c>
      <c r="G370" s="9">
        <v>4000</v>
      </c>
      <c r="H370" s="9"/>
      <c r="I370" s="9"/>
      <c r="J370" s="9"/>
      <c r="K370" s="9">
        <f>G370+I370</f>
        <v>4000</v>
      </c>
      <c r="L370" s="9">
        <f>H370+J370</f>
        <v>0</v>
      </c>
    </row>
    <row r="371" spans="1:12" x14ac:dyDescent="0.25">
      <c r="A371" s="7" t="s">
        <v>166</v>
      </c>
      <c r="B371" s="11" t="s">
        <v>313</v>
      </c>
      <c r="C371" s="11" t="s">
        <v>31</v>
      </c>
      <c r="D371" s="11"/>
      <c r="E371" s="11"/>
      <c r="F371" s="8"/>
      <c r="G371" s="9">
        <f t="shared" ref="G371:L373" si="169">G372</f>
        <v>344319.66</v>
      </c>
      <c r="H371" s="9">
        <f t="shared" si="169"/>
        <v>344319.66</v>
      </c>
      <c r="I371" s="9">
        <f t="shared" si="169"/>
        <v>0</v>
      </c>
      <c r="J371" s="9">
        <f t="shared" si="169"/>
        <v>0</v>
      </c>
      <c r="K371" s="9">
        <f t="shared" si="169"/>
        <v>344319.66</v>
      </c>
      <c r="L371" s="9">
        <f t="shared" si="169"/>
        <v>344319.66</v>
      </c>
    </row>
    <row r="372" spans="1:12" x14ac:dyDescent="0.25">
      <c r="A372" s="7" t="s">
        <v>315</v>
      </c>
      <c r="B372" s="11" t="s">
        <v>313</v>
      </c>
      <c r="C372" s="11" t="s">
        <v>31</v>
      </c>
      <c r="D372" s="11" t="s">
        <v>246</v>
      </c>
      <c r="E372" s="11"/>
      <c r="F372" s="8"/>
      <c r="G372" s="9">
        <f t="shared" si="169"/>
        <v>344319.66</v>
      </c>
      <c r="H372" s="9">
        <f t="shared" si="169"/>
        <v>344319.66</v>
      </c>
      <c r="I372" s="9">
        <f t="shared" si="169"/>
        <v>0</v>
      </c>
      <c r="J372" s="9">
        <f t="shared" si="169"/>
        <v>0</v>
      </c>
      <c r="K372" s="9">
        <f t="shared" si="169"/>
        <v>344319.66</v>
      </c>
      <c r="L372" s="9">
        <f t="shared" si="169"/>
        <v>344319.66</v>
      </c>
    </row>
    <row r="373" spans="1:12" ht="25.5" x14ac:dyDescent="0.25">
      <c r="A373" s="33" t="s">
        <v>208</v>
      </c>
      <c r="B373" s="11" t="s">
        <v>313</v>
      </c>
      <c r="C373" s="11" t="s">
        <v>31</v>
      </c>
      <c r="D373" s="11" t="s">
        <v>246</v>
      </c>
      <c r="E373" s="11" t="s">
        <v>60</v>
      </c>
      <c r="F373" s="8"/>
      <c r="G373" s="9">
        <f>G374</f>
        <v>344319.66</v>
      </c>
      <c r="H373" s="9">
        <f t="shared" si="169"/>
        <v>344319.66</v>
      </c>
      <c r="I373" s="9">
        <f t="shared" si="169"/>
        <v>0</v>
      </c>
      <c r="J373" s="9">
        <f t="shared" si="169"/>
        <v>0</v>
      </c>
      <c r="K373" s="9">
        <f t="shared" si="169"/>
        <v>344319.66</v>
      </c>
      <c r="L373" s="9">
        <f t="shared" si="169"/>
        <v>344319.66</v>
      </c>
    </row>
    <row r="374" spans="1:12" ht="25.5" x14ac:dyDescent="0.25">
      <c r="A374" s="33" t="s">
        <v>316</v>
      </c>
      <c r="B374" s="11" t="s">
        <v>313</v>
      </c>
      <c r="C374" s="11" t="s">
        <v>31</v>
      </c>
      <c r="D374" s="11" t="s">
        <v>246</v>
      </c>
      <c r="E374" s="11" t="s">
        <v>317</v>
      </c>
      <c r="F374" s="8"/>
      <c r="G374" s="9">
        <f>+G375</f>
        <v>344319.66</v>
      </c>
      <c r="H374" s="9">
        <f t="shared" ref="H374:L374" si="170">+H375</f>
        <v>344319.66</v>
      </c>
      <c r="I374" s="9">
        <f t="shared" si="170"/>
        <v>0</v>
      </c>
      <c r="J374" s="9">
        <f t="shared" si="170"/>
        <v>0</v>
      </c>
      <c r="K374" s="9">
        <f t="shared" si="170"/>
        <v>344319.66</v>
      </c>
      <c r="L374" s="9">
        <f t="shared" si="170"/>
        <v>344319.66</v>
      </c>
    </row>
    <row r="375" spans="1:12" ht="76.5" x14ac:dyDescent="0.25">
      <c r="A375" s="7" t="s">
        <v>321</v>
      </c>
      <c r="B375" s="11" t="s">
        <v>313</v>
      </c>
      <c r="C375" s="11" t="s">
        <v>31</v>
      </c>
      <c r="D375" s="11" t="s">
        <v>246</v>
      </c>
      <c r="E375" s="11" t="s">
        <v>322</v>
      </c>
      <c r="F375" s="8"/>
      <c r="G375" s="9">
        <f>G376</f>
        <v>344319.66</v>
      </c>
      <c r="H375" s="9">
        <f t="shared" ref="H375:L376" si="171">H376</f>
        <v>344319.66</v>
      </c>
      <c r="I375" s="9">
        <f t="shared" si="171"/>
        <v>0</v>
      </c>
      <c r="J375" s="9">
        <f t="shared" si="171"/>
        <v>0</v>
      </c>
      <c r="K375" s="9">
        <f t="shared" si="171"/>
        <v>344319.66</v>
      </c>
      <c r="L375" s="9">
        <f t="shared" si="171"/>
        <v>344319.66</v>
      </c>
    </row>
    <row r="376" spans="1:12" ht="76.5" x14ac:dyDescent="0.25">
      <c r="A376" s="7" t="s">
        <v>320</v>
      </c>
      <c r="B376" s="11" t="s">
        <v>313</v>
      </c>
      <c r="C376" s="11" t="s">
        <v>31</v>
      </c>
      <c r="D376" s="11" t="s">
        <v>246</v>
      </c>
      <c r="E376" s="11" t="s">
        <v>323</v>
      </c>
      <c r="F376" s="8"/>
      <c r="G376" s="9">
        <f>G377</f>
        <v>344319.66</v>
      </c>
      <c r="H376" s="9">
        <f t="shared" si="171"/>
        <v>344319.66</v>
      </c>
      <c r="I376" s="9">
        <f t="shared" si="171"/>
        <v>0</v>
      </c>
      <c r="J376" s="9">
        <f t="shared" si="171"/>
        <v>0</v>
      </c>
      <c r="K376" s="9">
        <f t="shared" si="171"/>
        <v>344319.66</v>
      </c>
      <c r="L376" s="9">
        <f t="shared" si="171"/>
        <v>344319.66</v>
      </c>
    </row>
    <row r="377" spans="1:12" x14ac:dyDescent="0.25">
      <c r="A377" s="7" t="s">
        <v>56</v>
      </c>
      <c r="B377" s="11" t="s">
        <v>313</v>
      </c>
      <c r="C377" s="11" t="s">
        <v>31</v>
      </c>
      <c r="D377" s="11" t="s">
        <v>246</v>
      </c>
      <c r="E377" s="11" t="s">
        <v>323</v>
      </c>
      <c r="F377" s="8">
        <v>800</v>
      </c>
      <c r="G377" s="9">
        <v>344319.66</v>
      </c>
      <c r="H377" s="9">
        <v>344319.66</v>
      </c>
      <c r="I377" s="9"/>
      <c r="J377" s="9"/>
      <c r="K377" s="9">
        <f>G377+I377</f>
        <v>344319.66</v>
      </c>
      <c r="L377" s="9">
        <f>H377+J377</f>
        <v>344319.66</v>
      </c>
    </row>
    <row r="378" spans="1:12" x14ac:dyDescent="0.25">
      <c r="A378" s="7" t="s">
        <v>211</v>
      </c>
      <c r="B378" s="11" t="s">
        <v>313</v>
      </c>
      <c r="C378" s="11" t="s">
        <v>55</v>
      </c>
      <c r="D378" s="11"/>
      <c r="E378" s="11"/>
      <c r="F378" s="8"/>
      <c r="G378" s="9">
        <f>G379+G402+G451+G465+G429</f>
        <v>1622802386.52</v>
      </c>
      <c r="H378" s="9">
        <f>H379+H402+H451+H465+H429</f>
        <v>939425046.21000004</v>
      </c>
      <c r="I378" s="9">
        <f>I379+I402+I451+I465+I429</f>
        <v>0</v>
      </c>
      <c r="J378" s="9">
        <f>J379+J402+J451+J465+J429</f>
        <v>0</v>
      </c>
      <c r="K378" s="9">
        <f>K379+K402+K451+K465+K429</f>
        <v>1622802386.52</v>
      </c>
      <c r="L378" s="9">
        <f>L379+L402+L451+L465+L429</f>
        <v>939425046.21000004</v>
      </c>
    </row>
    <row r="379" spans="1:12" x14ac:dyDescent="0.25">
      <c r="A379" s="7" t="s">
        <v>212</v>
      </c>
      <c r="B379" s="11" t="s">
        <v>313</v>
      </c>
      <c r="C379" s="11" t="s">
        <v>55</v>
      </c>
      <c r="D379" s="11" t="s">
        <v>16</v>
      </c>
      <c r="E379" s="11"/>
      <c r="F379" s="8"/>
      <c r="G379" s="9">
        <f>G380</f>
        <v>750972248.29999995</v>
      </c>
      <c r="H379" s="9">
        <f t="shared" ref="H379:L379" si="172">H380</f>
        <v>414958201</v>
      </c>
      <c r="I379" s="9">
        <f t="shared" si="172"/>
        <v>0</v>
      </c>
      <c r="J379" s="9">
        <f t="shared" si="172"/>
        <v>0</v>
      </c>
      <c r="K379" s="9">
        <f t="shared" si="172"/>
        <v>750972248.29999995</v>
      </c>
      <c r="L379" s="9">
        <f t="shared" si="172"/>
        <v>414958201</v>
      </c>
    </row>
    <row r="380" spans="1:12" ht="25.5" x14ac:dyDescent="0.25">
      <c r="A380" s="7" t="s">
        <v>213</v>
      </c>
      <c r="B380" s="11" t="s">
        <v>313</v>
      </c>
      <c r="C380" s="11" t="s">
        <v>55</v>
      </c>
      <c r="D380" s="11" t="s">
        <v>16</v>
      </c>
      <c r="E380" s="11" t="s">
        <v>214</v>
      </c>
      <c r="F380" s="8"/>
      <c r="G380" s="9">
        <f t="shared" ref="G380:L380" si="173">G381</f>
        <v>750972248.29999995</v>
      </c>
      <c r="H380" s="9">
        <f t="shared" si="173"/>
        <v>414958201</v>
      </c>
      <c r="I380" s="9">
        <f t="shared" si="173"/>
        <v>0</v>
      </c>
      <c r="J380" s="9">
        <f t="shared" si="173"/>
        <v>0</v>
      </c>
      <c r="K380" s="9">
        <f t="shared" si="173"/>
        <v>750972248.29999995</v>
      </c>
      <c r="L380" s="9">
        <f t="shared" si="173"/>
        <v>414958201</v>
      </c>
    </row>
    <row r="381" spans="1:12" ht="25.5" x14ac:dyDescent="0.25">
      <c r="A381" s="7" t="s">
        <v>215</v>
      </c>
      <c r="B381" s="11" t="s">
        <v>313</v>
      </c>
      <c r="C381" s="11" t="s">
        <v>55</v>
      </c>
      <c r="D381" s="11" t="s">
        <v>16</v>
      </c>
      <c r="E381" s="11" t="s">
        <v>216</v>
      </c>
      <c r="F381" s="8"/>
      <c r="G381" s="9">
        <f>G382+G399</f>
        <v>750972248.29999995</v>
      </c>
      <c r="H381" s="9">
        <f t="shared" ref="H381:L381" si="174">H382+H399</f>
        <v>414958201</v>
      </c>
      <c r="I381" s="9">
        <f t="shared" si="174"/>
        <v>0</v>
      </c>
      <c r="J381" s="9">
        <f t="shared" si="174"/>
        <v>0</v>
      </c>
      <c r="K381" s="9">
        <f t="shared" si="174"/>
        <v>750972248.29999995</v>
      </c>
      <c r="L381" s="9">
        <f t="shared" si="174"/>
        <v>414958201</v>
      </c>
    </row>
    <row r="382" spans="1:12" ht="38.25" x14ac:dyDescent="0.25">
      <c r="A382" s="7" t="s">
        <v>324</v>
      </c>
      <c r="B382" s="11" t="s">
        <v>313</v>
      </c>
      <c r="C382" s="11" t="s">
        <v>55</v>
      </c>
      <c r="D382" s="11" t="s">
        <v>16</v>
      </c>
      <c r="E382" s="11" t="s">
        <v>325</v>
      </c>
      <c r="F382" s="8"/>
      <c r="G382" s="9">
        <f>G383+G385+G387+G389+G397+G391+G393+G395</f>
        <v>750872248.29999995</v>
      </c>
      <c r="H382" s="9">
        <f t="shared" ref="H382:L382" si="175">H383+H385+H387+H389+H397+H391+H393+H395</f>
        <v>414958201</v>
      </c>
      <c r="I382" s="9">
        <f t="shared" si="175"/>
        <v>0</v>
      </c>
      <c r="J382" s="9">
        <f t="shared" si="175"/>
        <v>0</v>
      </c>
      <c r="K382" s="9">
        <f t="shared" si="175"/>
        <v>750872248.29999995</v>
      </c>
      <c r="L382" s="9">
        <f t="shared" si="175"/>
        <v>414958201</v>
      </c>
    </row>
    <row r="383" spans="1:12" ht="51" x14ac:dyDescent="0.25">
      <c r="A383" s="7" t="s">
        <v>29</v>
      </c>
      <c r="B383" s="8">
        <v>707</v>
      </c>
      <c r="C383" s="11" t="s">
        <v>55</v>
      </c>
      <c r="D383" s="11" t="s">
        <v>16</v>
      </c>
      <c r="E383" s="11" t="s">
        <v>326</v>
      </c>
      <c r="F383" s="11"/>
      <c r="G383" s="9">
        <f t="shared" ref="G383:L383" si="176">G384</f>
        <v>10000000</v>
      </c>
      <c r="H383" s="9">
        <f t="shared" si="176"/>
        <v>0</v>
      </c>
      <c r="I383" s="9">
        <f t="shared" si="176"/>
        <v>0</v>
      </c>
      <c r="J383" s="9">
        <f t="shared" si="176"/>
        <v>0</v>
      </c>
      <c r="K383" s="9">
        <f t="shared" si="176"/>
        <v>10000000</v>
      </c>
      <c r="L383" s="9">
        <f t="shared" si="176"/>
        <v>0</v>
      </c>
    </row>
    <row r="384" spans="1:12" ht="25.5" x14ac:dyDescent="0.25">
      <c r="A384" s="7" t="s">
        <v>67</v>
      </c>
      <c r="B384" s="8">
        <v>707</v>
      </c>
      <c r="C384" s="11" t="s">
        <v>55</v>
      </c>
      <c r="D384" s="11" t="s">
        <v>16</v>
      </c>
      <c r="E384" s="11" t="s">
        <v>326</v>
      </c>
      <c r="F384" s="11" t="s">
        <v>177</v>
      </c>
      <c r="G384" s="9">
        <v>10000000</v>
      </c>
      <c r="H384" s="9"/>
      <c r="I384" s="9"/>
      <c r="J384" s="9"/>
      <c r="K384" s="9">
        <f>G384+I384</f>
        <v>10000000</v>
      </c>
      <c r="L384" s="9">
        <f>H384+J384</f>
        <v>0</v>
      </c>
    </row>
    <row r="385" spans="1:12" ht="51" x14ac:dyDescent="0.25">
      <c r="A385" s="7" t="s">
        <v>105</v>
      </c>
      <c r="B385" s="11" t="s">
        <v>313</v>
      </c>
      <c r="C385" s="11" t="s">
        <v>55</v>
      </c>
      <c r="D385" s="11" t="s">
        <v>16</v>
      </c>
      <c r="E385" s="11" t="s">
        <v>327</v>
      </c>
      <c r="F385" s="8"/>
      <c r="G385" s="9">
        <f t="shared" ref="G385:L385" si="177">G386</f>
        <v>1695001</v>
      </c>
      <c r="H385" s="9">
        <f t="shared" si="177"/>
        <v>1695001</v>
      </c>
      <c r="I385" s="9">
        <f t="shared" si="177"/>
        <v>0</v>
      </c>
      <c r="J385" s="9">
        <f t="shared" si="177"/>
        <v>0</v>
      </c>
      <c r="K385" s="9">
        <f t="shared" si="177"/>
        <v>1695001</v>
      </c>
      <c r="L385" s="9">
        <f t="shared" si="177"/>
        <v>1695001</v>
      </c>
    </row>
    <row r="386" spans="1:12" ht="25.5" x14ac:dyDescent="0.25">
      <c r="A386" s="7" t="s">
        <v>67</v>
      </c>
      <c r="B386" s="11" t="s">
        <v>313</v>
      </c>
      <c r="C386" s="11" t="s">
        <v>55</v>
      </c>
      <c r="D386" s="11" t="s">
        <v>16</v>
      </c>
      <c r="E386" s="11" t="s">
        <v>327</v>
      </c>
      <c r="F386" s="8">
        <v>600</v>
      </c>
      <c r="G386" s="9">
        <v>1695001</v>
      </c>
      <c r="H386" s="9">
        <v>1695001</v>
      </c>
      <c r="I386" s="9"/>
      <c r="J386" s="9"/>
      <c r="K386" s="9">
        <f>G386+I386</f>
        <v>1695001</v>
      </c>
      <c r="L386" s="9">
        <f>H386+J386</f>
        <v>1695001</v>
      </c>
    </row>
    <row r="387" spans="1:12" ht="51" x14ac:dyDescent="0.25">
      <c r="A387" s="7" t="s">
        <v>328</v>
      </c>
      <c r="B387" s="11" t="s">
        <v>313</v>
      </c>
      <c r="C387" s="11" t="s">
        <v>55</v>
      </c>
      <c r="D387" s="11" t="s">
        <v>16</v>
      </c>
      <c r="E387" s="11" t="s">
        <v>329</v>
      </c>
      <c r="F387" s="8"/>
      <c r="G387" s="9">
        <f t="shared" ref="G387:L387" si="178">G388</f>
        <v>413263200</v>
      </c>
      <c r="H387" s="9">
        <f t="shared" si="178"/>
        <v>413263200</v>
      </c>
      <c r="I387" s="9">
        <f t="shared" si="178"/>
        <v>0</v>
      </c>
      <c r="J387" s="9">
        <f t="shared" si="178"/>
        <v>0</v>
      </c>
      <c r="K387" s="9">
        <f t="shared" si="178"/>
        <v>413263200</v>
      </c>
      <c r="L387" s="9">
        <f t="shared" si="178"/>
        <v>413263200</v>
      </c>
    </row>
    <row r="388" spans="1:12" ht="25.5" x14ac:dyDescent="0.25">
      <c r="A388" s="7" t="s">
        <v>67</v>
      </c>
      <c r="B388" s="11" t="s">
        <v>313</v>
      </c>
      <c r="C388" s="11" t="s">
        <v>55</v>
      </c>
      <c r="D388" s="11" t="s">
        <v>16</v>
      </c>
      <c r="E388" s="11" t="s">
        <v>329</v>
      </c>
      <c r="F388" s="8">
        <v>600</v>
      </c>
      <c r="G388" s="9">
        <v>413263200</v>
      </c>
      <c r="H388" s="9">
        <v>413263200</v>
      </c>
      <c r="I388" s="9"/>
      <c r="J388" s="9"/>
      <c r="K388" s="9">
        <f>G388+I388</f>
        <v>413263200</v>
      </c>
      <c r="L388" s="9">
        <f>H388+J388</f>
        <v>413263200</v>
      </c>
    </row>
    <row r="389" spans="1:12" ht="38.25" x14ac:dyDescent="0.25">
      <c r="A389" s="15" t="s">
        <v>106</v>
      </c>
      <c r="B389" s="11" t="s">
        <v>313</v>
      </c>
      <c r="C389" s="11" t="s">
        <v>55</v>
      </c>
      <c r="D389" s="11" t="s">
        <v>16</v>
      </c>
      <c r="E389" s="11" t="s">
        <v>330</v>
      </c>
      <c r="F389" s="8"/>
      <c r="G389" s="9">
        <f t="shared" ref="G389:L389" si="179">G390</f>
        <v>203223711.61000001</v>
      </c>
      <c r="H389" s="9">
        <f t="shared" si="179"/>
        <v>0</v>
      </c>
      <c r="I389" s="9">
        <f t="shared" si="179"/>
        <v>0</v>
      </c>
      <c r="J389" s="9">
        <f t="shared" si="179"/>
        <v>0</v>
      </c>
      <c r="K389" s="9">
        <f t="shared" si="179"/>
        <v>203223711.61000001</v>
      </c>
      <c r="L389" s="9">
        <f t="shared" si="179"/>
        <v>0</v>
      </c>
    </row>
    <row r="390" spans="1:12" ht="25.5" x14ac:dyDescent="0.25">
      <c r="A390" s="7" t="s">
        <v>67</v>
      </c>
      <c r="B390" s="11" t="s">
        <v>313</v>
      </c>
      <c r="C390" s="11" t="s">
        <v>55</v>
      </c>
      <c r="D390" s="11" t="s">
        <v>16</v>
      </c>
      <c r="E390" s="11" t="s">
        <v>330</v>
      </c>
      <c r="F390" s="8">
        <v>600</v>
      </c>
      <c r="G390" s="9">
        <v>203223711.61000001</v>
      </c>
      <c r="H390" s="9"/>
      <c r="I390" s="9"/>
      <c r="J390" s="9"/>
      <c r="K390" s="9">
        <f>G390+I390</f>
        <v>203223711.61000001</v>
      </c>
      <c r="L390" s="9">
        <f>H390+J390</f>
        <v>0</v>
      </c>
    </row>
    <row r="391" spans="1:12" ht="25.5" x14ac:dyDescent="0.25">
      <c r="A391" s="15" t="s">
        <v>108</v>
      </c>
      <c r="B391" s="11" t="s">
        <v>313</v>
      </c>
      <c r="C391" s="11" t="s">
        <v>55</v>
      </c>
      <c r="D391" s="11" t="s">
        <v>16</v>
      </c>
      <c r="E391" s="11" t="s">
        <v>331</v>
      </c>
      <c r="F391" s="8"/>
      <c r="G391" s="9">
        <f>G392</f>
        <v>2337065.5499999998</v>
      </c>
      <c r="H391" s="9">
        <f t="shared" ref="H391:L391" si="180">H392</f>
        <v>0</v>
      </c>
      <c r="I391" s="9">
        <f t="shared" si="180"/>
        <v>0</v>
      </c>
      <c r="J391" s="9">
        <f t="shared" si="180"/>
        <v>0</v>
      </c>
      <c r="K391" s="9">
        <f t="shared" si="180"/>
        <v>2337065.5499999998</v>
      </c>
      <c r="L391" s="9">
        <f t="shared" si="180"/>
        <v>0</v>
      </c>
    </row>
    <row r="392" spans="1:12" ht="25.5" x14ac:dyDescent="0.25">
      <c r="A392" s="7" t="s">
        <v>67</v>
      </c>
      <c r="B392" s="11" t="s">
        <v>313</v>
      </c>
      <c r="C392" s="11" t="s">
        <v>55</v>
      </c>
      <c r="D392" s="11" t="s">
        <v>16</v>
      </c>
      <c r="E392" s="11" t="s">
        <v>331</v>
      </c>
      <c r="F392" s="8">
        <v>600</v>
      </c>
      <c r="G392" s="9">
        <v>2337065.5499999998</v>
      </c>
      <c r="H392" s="9"/>
      <c r="I392" s="9"/>
      <c r="J392" s="9"/>
      <c r="K392" s="9">
        <f t="shared" ref="K392:L396" si="181">G392+I392</f>
        <v>2337065.5499999998</v>
      </c>
      <c r="L392" s="9">
        <f t="shared" si="181"/>
        <v>0</v>
      </c>
    </row>
    <row r="393" spans="1:12" ht="25.5" x14ac:dyDescent="0.25">
      <c r="A393" s="15" t="s">
        <v>110</v>
      </c>
      <c r="B393" s="11" t="s">
        <v>313</v>
      </c>
      <c r="C393" s="11" t="s">
        <v>55</v>
      </c>
      <c r="D393" s="11" t="s">
        <v>16</v>
      </c>
      <c r="E393" s="11" t="s">
        <v>332</v>
      </c>
      <c r="F393" s="8"/>
      <c r="G393" s="9">
        <f>G394</f>
        <v>56762778.270000003</v>
      </c>
      <c r="H393" s="9">
        <f t="shared" ref="H393:L393" si="182">H394</f>
        <v>0</v>
      </c>
      <c r="I393" s="9">
        <f t="shared" si="182"/>
        <v>0</v>
      </c>
      <c r="J393" s="9">
        <f t="shared" si="182"/>
        <v>0</v>
      </c>
      <c r="K393" s="9">
        <f t="shared" si="182"/>
        <v>56762778.270000003</v>
      </c>
      <c r="L393" s="9">
        <f t="shared" si="182"/>
        <v>0</v>
      </c>
    </row>
    <row r="394" spans="1:12" ht="25.5" x14ac:dyDescent="0.25">
      <c r="A394" s="7" t="s">
        <v>67</v>
      </c>
      <c r="B394" s="11" t="s">
        <v>313</v>
      </c>
      <c r="C394" s="11" t="s">
        <v>55</v>
      </c>
      <c r="D394" s="11" t="s">
        <v>16</v>
      </c>
      <c r="E394" s="11" t="s">
        <v>332</v>
      </c>
      <c r="F394" s="8">
        <v>600</v>
      </c>
      <c r="G394" s="9">
        <v>56762778.270000003</v>
      </c>
      <c r="H394" s="9"/>
      <c r="I394" s="9"/>
      <c r="J394" s="9"/>
      <c r="K394" s="9">
        <f t="shared" si="181"/>
        <v>56762778.270000003</v>
      </c>
      <c r="L394" s="9">
        <f t="shared" si="181"/>
        <v>0</v>
      </c>
    </row>
    <row r="395" spans="1:12" ht="25.5" x14ac:dyDescent="0.25">
      <c r="A395" s="15" t="s">
        <v>112</v>
      </c>
      <c r="B395" s="11" t="s">
        <v>313</v>
      </c>
      <c r="C395" s="11" t="s">
        <v>55</v>
      </c>
      <c r="D395" s="11" t="s">
        <v>16</v>
      </c>
      <c r="E395" s="11" t="s">
        <v>333</v>
      </c>
      <c r="F395" s="8"/>
      <c r="G395" s="9">
        <f>G396</f>
        <v>62624580.780000001</v>
      </c>
      <c r="H395" s="9">
        <f t="shared" ref="H395:L395" si="183">H396</f>
        <v>0</v>
      </c>
      <c r="I395" s="9">
        <f t="shared" si="183"/>
        <v>0</v>
      </c>
      <c r="J395" s="9">
        <f t="shared" si="183"/>
        <v>0</v>
      </c>
      <c r="K395" s="9">
        <f t="shared" si="183"/>
        <v>62624580.780000001</v>
      </c>
      <c r="L395" s="9">
        <f t="shared" si="183"/>
        <v>0</v>
      </c>
    </row>
    <row r="396" spans="1:12" ht="25.5" x14ac:dyDescent="0.25">
      <c r="A396" s="7" t="s">
        <v>67</v>
      </c>
      <c r="B396" s="11" t="s">
        <v>313</v>
      </c>
      <c r="C396" s="11" t="s">
        <v>55</v>
      </c>
      <c r="D396" s="11" t="s">
        <v>16</v>
      </c>
      <c r="E396" s="11" t="s">
        <v>333</v>
      </c>
      <c r="F396" s="8">
        <v>600</v>
      </c>
      <c r="G396" s="9">
        <v>62624580.780000001</v>
      </c>
      <c r="H396" s="9"/>
      <c r="I396" s="9"/>
      <c r="J396" s="9"/>
      <c r="K396" s="9">
        <f t="shared" si="181"/>
        <v>62624580.780000001</v>
      </c>
      <c r="L396" s="9">
        <f t="shared" si="181"/>
        <v>0</v>
      </c>
    </row>
    <row r="397" spans="1:12" ht="38.25" x14ac:dyDescent="0.25">
      <c r="A397" s="7" t="s">
        <v>119</v>
      </c>
      <c r="B397" s="11" t="s">
        <v>313</v>
      </c>
      <c r="C397" s="11" t="s">
        <v>55</v>
      </c>
      <c r="D397" s="11" t="s">
        <v>16</v>
      </c>
      <c r="E397" s="11" t="s">
        <v>334</v>
      </c>
      <c r="F397" s="8"/>
      <c r="G397" s="9">
        <f t="shared" ref="G397:L397" si="184">G398</f>
        <v>965911.09</v>
      </c>
      <c r="H397" s="9">
        <f t="shared" si="184"/>
        <v>0</v>
      </c>
      <c r="I397" s="9">
        <f t="shared" si="184"/>
        <v>0</v>
      </c>
      <c r="J397" s="9">
        <f t="shared" si="184"/>
        <v>0</v>
      </c>
      <c r="K397" s="9">
        <f t="shared" si="184"/>
        <v>965911.09</v>
      </c>
      <c r="L397" s="9">
        <f t="shared" si="184"/>
        <v>0</v>
      </c>
    </row>
    <row r="398" spans="1:12" ht="25.5" x14ac:dyDescent="0.25">
      <c r="A398" s="7" t="s">
        <v>67</v>
      </c>
      <c r="B398" s="11" t="s">
        <v>313</v>
      </c>
      <c r="C398" s="11" t="s">
        <v>55</v>
      </c>
      <c r="D398" s="11" t="s">
        <v>16</v>
      </c>
      <c r="E398" s="11" t="s">
        <v>334</v>
      </c>
      <c r="F398" s="8">
        <v>600</v>
      </c>
      <c r="G398" s="9">
        <v>965911.09</v>
      </c>
      <c r="H398" s="9"/>
      <c r="I398" s="9"/>
      <c r="J398" s="9"/>
      <c r="K398" s="9">
        <f>G398+I398</f>
        <v>965911.09</v>
      </c>
      <c r="L398" s="9">
        <f>H398+J398</f>
        <v>0</v>
      </c>
    </row>
    <row r="399" spans="1:12" ht="38.25" x14ac:dyDescent="0.25">
      <c r="A399" s="7" t="s">
        <v>335</v>
      </c>
      <c r="B399" s="11" t="s">
        <v>313</v>
      </c>
      <c r="C399" s="11" t="s">
        <v>55</v>
      </c>
      <c r="D399" s="11" t="s">
        <v>16</v>
      </c>
      <c r="E399" s="11" t="s">
        <v>336</v>
      </c>
      <c r="F399" s="8"/>
      <c r="G399" s="9">
        <f>G400</f>
        <v>100000</v>
      </c>
      <c r="H399" s="9">
        <f t="shared" ref="H399:L400" si="185">H400</f>
        <v>0</v>
      </c>
      <c r="I399" s="9">
        <f t="shared" si="185"/>
        <v>0</v>
      </c>
      <c r="J399" s="9">
        <f t="shared" si="185"/>
        <v>0</v>
      </c>
      <c r="K399" s="9">
        <f t="shared" si="185"/>
        <v>100000</v>
      </c>
      <c r="L399" s="9">
        <f t="shared" si="185"/>
        <v>0</v>
      </c>
    </row>
    <row r="400" spans="1:12" ht="25.5" x14ac:dyDescent="0.25">
      <c r="A400" s="7" t="s">
        <v>337</v>
      </c>
      <c r="B400" s="11" t="s">
        <v>313</v>
      </c>
      <c r="C400" s="11" t="s">
        <v>55</v>
      </c>
      <c r="D400" s="11" t="s">
        <v>16</v>
      </c>
      <c r="E400" s="11" t="s">
        <v>338</v>
      </c>
      <c r="F400" s="8"/>
      <c r="G400" s="9">
        <f>G401</f>
        <v>100000</v>
      </c>
      <c r="H400" s="9">
        <f t="shared" si="185"/>
        <v>0</v>
      </c>
      <c r="I400" s="9">
        <f t="shared" si="185"/>
        <v>0</v>
      </c>
      <c r="J400" s="9">
        <f t="shared" si="185"/>
        <v>0</v>
      </c>
      <c r="K400" s="9">
        <f t="shared" si="185"/>
        <v>100000</v>
      </c>
      <c r="L400" s="9">
        <f t="shared" si="185"/>
        <v>0</v>
      </c>
    </row>
    <row r="401" spans="1:12" ht="25.5" x14ac:dyDescent="0.25">
      <c r="A401" s="7" t="s">
        <v>67</v>
      </c>
      <c r="B401" s="11" t="s">
        <v>313</v>
      </c>
      <c r="C401" s="11" t="s">
        <v>55</v>
      </c>
      <c r="D401" s="11" t="s">
        <v>16</v>
      </c>
      <c r="E401" s="11" t="s">
        <v>338</v>
      </c>
      <c r="F401" s="8">
        <v>600</v>
      </c>
      <c r="G401" s="9">
        <v>100000</v>
      </c>
      <c r="H401" s="9"/>
      <c r="I401" s="9"/>
      <c r="J401" s="9"/>
      <c r="K401" s="9">
        <f>G401+I401</f>
        <v>100000</v>
      </c>
      <c r="L401" s="9">
        <f>H401+J401</f>
        <v>0</v>
      </c>
    </row>
    <row r="402" spans="1:12" x14ac:dyDescent="0.25">
      <c r="A402" s="7" t="s">
        <v>228</v>
      </c>
      <c r="B402" s="11" t="s">
        <v>313</v>
      </c>
      <c r="C402" s="11" t="s">
        <v>55</v>
      </c>
      <c r="D402" s="11" t="s">
        <v>18</v>
      </c>
      <c r="E402" s="11"/>
      <c r="F402" s="8"/>
      <c r="G402" s="9">
        <f t="shared" ref="G402:L402" si="186">G403</f>
        <v>634922225.72000003</v>
      </c>
      <c r="H402" s="9">
        <f t="shared" si="186"/>
        <v>521325800</v>
      </c>
      <c r="I402" s="9">
        <f t="shared" si="186"/>
        <v>0</v>
      </c>
      <c r="J402" s="9">
        <f t="shared" si="186"/>
        <v>0</v>
      </c>
      <c r="K402" s="9">
        <f t="shared" si="186"/>
        <v>634922225.72000003</v>
      </c>
      <c r="L402" s="9">
        <f t="shared" si="186"/>
        <v>521325800</v>
      </c>
    </row>
    <row r="403" spans="1:12" ht="25.5" x14ac:dyDescent="0.25">
      <c r="A403" s="7" t="s">
        <v>339</v>
      </c>
      <c r="B403" s="11" t="s">
        <v>313</v>
      </c>
      <c r="C403" s="11" t="s">
        <v>55</v>
      </c>
      <c r="D403" s="11" t="s">
        <v>18</v>
      </c>
      <c r="E403" s="11" t="s">
        <v>214</v>
      </c>
      <c r="F403" s="8"/>
      <c r="G403" s="9">
        <f>G404+G421</f>
        <v>634922225.72000003</v>
      </c>
      <c r="H403" s="9">
        <f>H404+H421</f>
        <v>521325800</v>
      </c>
      <c r="I403" s="9">
        <f>I404+I421</f>
        <v>0</v>
      </c>
      <c r="J403" s="9">
        <f>J404+J421</f>
        <v>0</v>
      </c>
      <c r="K403" s="9">
        <f>K404+K421</f>
        <v>634922225.72000003</v>
      </c>
      <c r="L403" s="9">
        <f>L404+L421</f>
        <v>521325800</v>
      </c>
    </row>
    <row r="404" spans="1:12" ht="25.5" x14ac:dyDescent="0.25">
      <c r="A404" s="7" t="s">
        <v>340</v>
      </c>
      <c r="B404" s="11" t="s">
        <v>313</v>
      </c>
      <c r="C404" s="11" t="s">
        <v>55</v>
      </c>
      <c r="D404" s="11" t="s">
        <v>18</v>
      </c>
      <c r="E404" s="11" t="s">
        <v>216</v>
      </c>
      <c r="F404" s="8"/>
      <c r="G404" s="9">
        <f>G405+G418</f>
        <v>601485086.72000003</v>
      </c>
      <c r="H404" s="9">
        <f>H405+H418</f>
        <v>491920400</v>
      </c>
      <c r="I404" s="9">
        <f>I405+I418</f>
        <v>0</v>
      </c>
      <c r="J404" s="9">
        <f>J405+J418</f>
        <v>0</v>
      </c>
      <c r="K404" s="9">
        <f>K405+K418</f>
        <v>601485086.72000003</v>
      </c>
      <c r="L404" s="9">
        <f>L405+L418</f>
        <v>491920400</v>
      </c>
    </row>
    <row r="405" spans="1:12" ht="38.25" x14ac:dyDescent="0.25">
      <c r="A405" s="7" t="s">
        <v>324</v>
      </c>
      <c r="B405" s="11" t="s">
        <v>313</v>
      </c>
      <c r="C405" s="11" t="s">
        <v>55</v>
      </c>
      <c r="D405" s="11" t="s">
        <v>18</v>
      </c>
      <c r="E405" s="11" t="s">
        <v>325</v>
      </c>
      <c r="F405" s="8"/>
      <c r="G405" s="9">
        <f>G406+G408+G416+G410+G412+G414</f>
        <v>601385086.72000003</v>
      </c>
      <c r="H405" s="9">
        <f t="shared" ref="H405:L405" si="187">H406+H408+H416+H410+H412+H414</f>
        <v>491920400</v>
      </c>
      <c r="I405" s="9">
        <f t="shared" si="187"/>
        <v>0</v>
      </c>
      <c r="J405" s="9">
        <f t="shared" si="187"/>
        <v>0</v>
      </c>
      <c r="K405" s="9">
        <f t="shared" si="187"/>
        <v>601385086.72000003</v>
      </c>
      <c r="L405" s="9">
        <f t="shared" si="187"/>
        <v>491920400</v>
      </c>
    </row>
    <row r="406" spans="1:12" ht="51" x14ac:dyDescent="0.25">
      <c r="A406" s="7" t="s">
        <v>29</v>
      </c>
      <c r="B406" s="8">
        <v>707</v>
      </c>
      <c r="C406" s="11" t="s">
        <v>55</v>
      </c>
      <c r="D406" s="11" t="s">
        <v>18</v>
      </c>
      <c r="E406" s="11" t="s">
        <v>326</v>
      </c>
      <c r="F406" s="11"/>
      <c r="G406" s="9">
        <f t="shared" ref="G406:L406" si="188">G407</f>
        <v>5000000</v>
      </c>
      <c r="H406" s="9">
        <f t="shared" si="188"/>
        <v>0</v>
      </c>
      <c r="I406" s="9">
        <f t="shared" si="188"/>
        <v>0</v>
      </c>
      <c r="J406" s="9">
        <f t="shared" si="188"/>
        <v>0</v>
      </c>
      <c r="K406" s="9">
        <f t="shared" si="188"/>
        <v>5000000</v>
      </c>
      <c r="L406" s="9">
        <f t="shared" si="188"/>
        <v>0</v>
      </c>
    </row>
    <row r="407" spans="1:12" ht="25.5" x14ac:dyDescent="0.25">
      <c r="A407" s="7" t="s">
        <v>67</v>
      </c>
      <c r="B407" s="8">
        <v>707</v>
      </c>
      <c r="C407" s="11" t="s">
        <v>55</v>
      </c>
      <c r="D407" s="11" t="s">
        <v>18</v>
      </c>
      <c r="E407" s="11" t="s">
        <v>326</v>
      </c>
      <c r="F407" s="11" t="s">
        <v>177</v>
      </c>
      <c r="G407" s="9">
        <v>5000000</v>
      </c>
      <c r="H407" s="9"/>
      <c r="I407" s="9"/>
      <c r="J407" s="9"/>
      <c r="K407" s="9">
        <f>G407+I407</f>
        <v>5000000</v>
      </c>
      <c r="L407" s="9">
        <f>H407+J407</f>
        <v>0</v>
      </c>
    </row>
    <row r="408" spans="1:12" ht="51" x14ac:dyDescent="0.25">
      <c r="A408" s="7" t="s">
        <v>328</v>
      </c>
      <c r="B408" s="11" t="s">
        <v>313</v>
      </c>
      <c r="C408" s="11" t="s">
        <v>55</v>
      </c>
      <c r="D408" s="11" t="s">
        <v>18</v>
      </c>
      <c r="E408" s="11" t="s">
        <v>329</v>
      </c>
      <c r="F408" s="8"/>
      <c r="G408" s="9">
        <f t="shared" ref="G408:L408" si="189">G409</f>
        <v>491920400</v>
      </c>
      <c r="H408" s="9">
        <f t="shared" si="189"/>
        <v>491920400</v>
      </c>
      <c r="I408" s="9">
        <f t="shared" si="189"/>
        <v>0</v>
      </c>
      <c r="J408" s="9">
        <f t="shared" si="189"/>
        <v>0</v>
      </c>
      <c r="K408" s="9">
        <f t="shared" si="189"/>
        <v>491920400</v>
      </c>
      <c r="L408" s="9">
        <f t="shared" si="189"/>
        <v>491920400</v>
      </c>
    </row>
    <row r="409" spans="1:12" ht="25.5" x14ac:dyDescent="0.25">
      <c r="A409" s="7" t="s">
        <v>67</v>
      </c>
      <c r="B409" s="11" t="s">
        <v>313</v>
      </c>
      <c r="C409" s="11" t="s">
        <v>55</v>
      </c>
      <c r="D409" s="11" t="s">
        <v>18</v>
      </c>
      <c r="E409" s="11" t="s">
        <v>329</v>
      </c>
      <c r="F409" s="8">
        <v>600</v>
      </c>
      <c r="G409" s="9">
        <v>491920400</v>
      </c>
      <c r="H409" s="9">
        <v>491920400</v>
      </c>
      <c r="I409" s="9"/>
      <c r="J409" s="9"/>
      <c r="K409" s="9">
        <f>G409+I409</f>
        <v>491920400</v>
      </c>
      <c r="L409" s="9">
        <f>H409+J409</f>
        <v>491920400</v>
      </c>
    </row>
    <row r="410" spans="1:12" ht="25.5" x14ac:dyDescent="0.25">
      <c r="A410" s="15" t="s">
        <v>108</v>
      </c>
      <c r="B410" s="11" t="s">
        <v>313</v>
      </c>
      <c r="C410" s="11" t="s">
        <v>55</v>
      </c>
      <c r="D410" s="11" t="s">
        <v>18</v>
      </c>
      <c r="E410" s="11" t="s">
        <v>331</v>
      </c>
      <c r="F410" s="8"/>
      <c r="G410" s="9">
        <f>G411</f>
        <v>13701700</v>
      </c>
      <c r="H410" s="9">
        <f t="shared" ref="H410:L410" si="190">H411</f>
        <v>0</v>
      </c>
      <c r="I410" s="9">
        <f t="shared" si="190"/>
        <v>0</v>
      </c>
      <c r="J410" s="9">
        <f t="shared" si="190"/>
        <v>0</v>
      </c>
      <c r="K410" s="9">
        <f t="shared" si="190"/>
        <v>13701700</v>
      </c>
      <c r="L410" s="9">
        <f t="shared" si="190"/>
        <v>0</v>
      </c>
    </row>
    <row r="411" spans="1:12" ht="25.5" x14ac:dyDescent="0.25">
      <c r="A411" s="7" t="s">
        <v>67</v>
      </c>
      <c r="B411" s="11" t="s">
        <v>313</v>
      </c>
      <c r="C411" s="11" t="s">
        <v>55</v>
      </c>
      <c r="D411" s="11" t="s">
        <v>18</v>
      </c>
      <c r="E411" s="11" t="s">
        <v>331</v>
      </c>
      <c r="F411" s="8">
        <v>600</v>
      </c>
      <c r="G411" s="9">
        <v>13701700</v>
      </c>
      <c r="H411" s="9"/>
      <c r="I411" s="9"/>
      <c r="J411" s="9"/>
      <c r="K411" s="9">
        <f t="shared" ref="K411:L415" si="191">G411+I411</f>
        <v>13701700</v>
      </c>
      <c r="L411" s="9">
        <f t="shared" si="191"/>
        <v>0</v>
      </c>
    </row>
    <row r="412" spans="1:12" ht="25.5" x14ac:dyDescent="0.25">
      <c r="A412" s="15" t="s">
        <v>110</v>
      </c>
      <c r="B412" s="11" t="s">
        <v>313</v>
      </c>
      <c r="C412" s="11" t="s">
        <v>55</v>
      </c>
      <c r="D412" s="11" t="s">
        <v>18</v>
      </c>
      <c r="E412" s="11" t="s">
        <v>332</v>
      </c>
      <c r="F412" s="8"/>
      <c r="G412" s="9">
        <f>G413</f>
        <v>57381503.32</v>
      </c>
      <c r="H412" s="9">
        <f t="shared" ref="H412:L412" si="192">H413</f>
        <v>0</v>
      </c>
      <c r="I412" s="9">
        <f t="shared" si="192"/>
        <v>0</v>
      </c>
      <c r="J412" s="9">
        <f t="shared" si="192"/>
        <v>0</v>
      </c>
      <c r="K412" s="9">
        <f t="shared" si="192"/>
        <v>57381503.32</v>
      </c>
      <c r="L412" s="9">
        <f t="shared" si="192"/>
        <v>0</v>
      </c>
    </row>
    <row r="413" spans="1:12" ht="25.5" x14ac:dyDescent="0.25">
      <c r="A413" s="7" t="s">
        <v>67</v>
      </c>
      <c r="B413" s="11" t="s">
        <v>313</v>
      </c>
      <c r="C413" s="11" t="s">
        <v>55</v>
      </c>
      <c r="D413" s="11" t="s">
        <v>18</v>
      </c>
      <c r="E413" s="11" t="s">
        <v>332</v>
      </c>
      <c r="F413" s="8">
        <v>600</v>
      </c>
      <c r="G413" s="9">
        <v>57381503.32</v>
      </c>
      <c r="H413" s="9"/>
      <c r="I413" s="9"/>
      <c r="J413" s="9"/>
      <c r="K413" s="9">
        <f t="shared" si="191"/>
        <v>57381503.32</v>
      </c>
      <c r="L413" s="9">
        <f t="shared" si="191"/>
        <v>0</v>
      </c>
    </row>
    <row r="414" spans="1:12" ht="25.5" x14ac:dyDescent="0.25">
      <c r="A414" s="15" t="s">
        <v>112</v>
      </c>
      <c r="B414" s="11" t="s">
        <v>313</v>
      </c>
      <c r="C414" s="11" t="s">
        <v>55</v>
      </c>
      <c r="D414" s="11" t="s">
        <v>18</v>
      </c>
      <c r="E414" s="11" t="s">
        <v>333</v>
      </c>
      <c r="F414" s="8"/>
      <c r="G414" s="9">
        <f>G415</f>
        <v>32531483.399999999</v>
      </c>
      <c r="H414" s="9">
        <f t="shared" ref="H414:L414" si="193">H415</f>
        <v>0</v>
      </c>
      <c r="I414" s="9">
        <f t="shared" si="193"/>
        <v>0</v>
      </c>
      <c r="J414" s="9">
        <f t="shared" si="193"/>
        <v>0</v>
      </c>
      <c r="K414" s="9">
        <f t="shared" si="193"/>
        <v>32531483.399999999</v>
      </c>
      <c r="L414" s="9">
        <f t="shared" si="193"/>
        <v>0</v>
      </c>
    </row>
    <row r="415" spans="1:12" ht="25.5" x14ac:dyDescent="0.25">
      <c r="A415" s="7" t="s">
        <v>67</v>
      </c>
      <c r="B415" s="11" t="s">
        <v>313</v>
      </c>
      <c r="C415" s="11" t="s">
        <v>55</v>
      </c>
      <c r="D415" s="11" t="s">
        <v>18</v>
      </c>
      <c r="E415" s="11" t="s">
        <v>333</v>
      </c>
      <c r="F415" s="8">
        <v>600</v>
      </c>
      <c r="G415" s="9">
        <v>32531483.399999999</v>
      </c>
      <c r="H415" s="9"/>
      <c r="I415" s="9"/>
      <c r="J415" s="9"/>
      <c r="K415" s="9">
        <f t="shared" si="191"/>
        <v>32531483.399999999</v>
      </c>
      <c r="L415" s="9">
        <f t="shared" si="191"/>
        <v>0</v>
      </c>
    </row>
    <row r="416" spans="1:12" x14ac:dyDescent="0.25">
      <c r="A416" s="7" t="s">
        <v>341</v>
      </c>
      <c r="B416" s="11" t="s">
        <v>313</v>
      </c>
      <c r="C416" s="11" t="s">
        <v>55</v>
      </c>
      <c r="D416" s="11" t="s">
        <v>18</v>
      </c>
      <c r="E416" s="11" t="s">
        <v>342</v>
      </c>
      <c r="F416" s="8"/>
      <c r="G416" s="9">
        <f t="shared" ref="G416:L416" si="194">G417</f>
        <v>850000</v>
      </c>
      <c r="H416" s="9">
        <f t="shared" si="194"/>
        <v>0</v>
      </c>
      <c r="I416" s="9">
        <f t="shared" si="194"/>
        <v>0</v>
      </c>
      <c r="J416" s="9">
        <f t="shared" si="194"/>
        <v>0</v>
      </c>
      <c r="K416" s="9">
        <f t="shared" si="194"/>
        <v>850000</v>
      </c>
      <c r="L416" s="9">
        <f t="shared" si="194"/>
        <v>0</v>
      </c>
    </row>
    <row r="417" spans="1:12" ht="25.5" x14ac:dyDescent="0.25">
      <c r="A417" s="7" t="s">
        <v>67</v>
      </c>
      <c r="B417" s="11" t="s">
        <v>313</v>
      </c>
      <c r="C417" s="11" t="s">
        <v>55</v>
      </c>
      <c r="D417" s="11" t="s">
        <v>18</v>
      </c>
      <c r="E417" s="11" t="s">
        <v>342</v>
      </c>
      <c r="F417" s="8">
        <v>600</v>
      </c>
      <c r="G417" s="9">
        <v>850000</v>
      </c>
      <c r="H417" s="9"/>
      <c r="I417" s="9"/>
      <c r="J417" s="9"/>
      <c r="K417" s="9">
        <f>G417+I417</f>
        <v>850000</v>
      </c>
      <c r="L417" s="9">
        <f>H417+J417</f>
        <v>0</v>
      </c>
    </row>
    <row r="418" spans="1:12" ht="38.25" x14ac:dyDescent="0.25">
      <c r="A418" s="7" t="s">
        <v>335</v>
      </c>
      <c r="B418" s="11" t="s">
        <v>313</v>
      </c>
      <c r="C418" s="11" t="s">
        <v>55</v>
      </c>
      <c r="D418" s="11" t="s">
        <v>18</v>
      </c>
      <c r="E418" s="11" t="s">
        <v>336</v>
      </c>
      <c r="F418" s="8"/>
      <c r="G418" s="9">
        <f>+G419</f>
        <v>100000</v>
      </c>
      <c r="H418" s="9">
        <f t="shared" ref="H418:L418" si="195">+H419</f>
        <v>0</v>
      </c>
      <c r="I418" s="9">
        <f t="shared" si="195"/>
        <v>0</v>
      </c>
      <c r="J418" s="9">
        <f t="shared" si="195"/>
        <v>0</v>
      </c>
      <c r="K418" s="9">
        <f t="shared" si="195"/>
        <v>100000</v>
      </c>
      <c r="L418" s="9">
        <f t="shared" si="195"/>
        <v>0</v>
      </c>
    </row>
    <row r="419" spans="1:12" ht="25.5" x14ac:dyDescent="0.25">
      <c r="A419" s="7" t="s">
        <v>337</v>
      </c>
      <c r="B419" s="11" t="s">
        <v>313</v>
      </c>
      <c r="C419" s="11" t="s">
        <v>55</v>
      </c>
      <c r="D419" s="11" t="s">
        <v>18</v>
      </c>
      <c r="E419" s="11" t="s">
        <v>338</v>
      </c>
      <c r="F419" s="8"/>
      <c r="G419" s="9">
        <f t="shared" ref="G419:L419" si="196">G420</f>
        <v>100000</v>
      </c>
      <c r="H419" s="9">
        <f t="shared" si="196"/>
        <v>0</v>
      </c>
      <c r="I419" s="9">
        <f t="shared" si="196"/>
        <v>0</v>
      </c>
      <c r="J419" s="9">
        <f t="shared" si="196"/>
        <v>0</v>
      </c>
      <c r="K419" s="9">
        <f t="shared" si="196"/>
        <v>100000</v>
      </c>
      <c r="L419" s="9">
        <f t="shared" si="196"/>
        <v>0</v>
      </c>
    </row>
    <row r="420" spans="1:12" ht="25.5" x14ac:dyDescent="0.25">
      <c r="A420" s="7" t="s">
        <v>67</v>
      </c>
      <c r="B420" s="11" t="s">
        <v>313</v>
      </c>
      <c r="C420" s="11" t="s">
        <v>55</v>
      </c>
      <c r="D420" s="11" t="s">
        <v>18</v>
      </c>
      <c r="E420" s="11" t="s">
        <v>338</v>
      </c>
      <c r="F420" s="8">
        <v>600</v>
      </c>
      <c r="G420" s="9">
        <v>100000</v>
      </c>
      <c r="H420" s="9"/>
      <c r="I420" s="9"/>
      <c r="J420" s="9"/>
      <c r="K420" s="9">
        <f>G420+I420</f>
        <v>100000</v>
      </c>
      <c r="L420" s="9">
        <f>H420+J420</f>
        <v>0</v>
      </c>
    </row>
    <row r="421" spans="1:12" x14ac:dyDescent="0.25">
      <c r="A421" s="7" t="s">
        <v>343</v>
      </c>
      <c r="B421" s="11" t="s">
        <v>313</v>
      </c>
      <c r="C421" s="11" t="s">
        <v>55</v>
      </c>
      <c r="D421" s="11" t="s">
        <v>18</v>
      </c>
      <c r="E421" s="11" t="s">
        <v>344</v>
      </c>
      <c r="F421" s="8"/>
      <c r="G421" s="9">
        <f t="shared" ref="G421:L421" si="197">G422</f>
        <v>33437139</v>
      </c>
      <c r="H421" s="9">
        <f t="shared" si="197"/>
        <v>29405400</v>
      </c>
      <c r="I421" s="9">
        <f t="shared" si="197"/>
        <v>0</v>
      </c>
      <c r="J421" s="9">
        <f t="shared" si="197"/>
        <v>0</v>
      </c>
      <c r="K421" s="9">
        <f t="shared" si="197"/>
        <v>33437139</v>
      </c>
      <c r="L421" s="9">
        <f t="shared" si="197"/>
        <v>29405400</v>
      </c>
    </row>
    <row r="422" spans="1:12" ht="25.5" x14ac:dyDescent="0.25">
      <c r="A422" s="7" t="s">
        <v>345</v>
      </c>
      <c r="B422" s="11" t="s">
        <v>313</v>
      </c>
      <c r="C422" s="11" t="s">
        <v>55</v>
      </c>
      <c r="D422" s="11" t="s">
        <v>18</v>
      </c>
      <c r="E422" s="11" t="s">
        <v>346</v>
      </c>
      <c r="F422" s="8"/>
      <c r="G422" s="9">
        <f t="shared" ref="G422:L422" si="198">G423+G425+G427</f>
        <v>33437139</v>
      </c>
      <c r="H422" s="9">
        <f t="shared" si="198"/>
        <v>29405400</v>
      </c>
      <c r="I422" s="9">
        <f t="shared" si="198"/>
        <v>0</v>
      </c>
      <c r="J422" s="9">
        <f t="shared" si="198"/>
        <v>0</v>
      </c>
      <c r="K422" s="9">
        <f t="shared" si="198"/>
        <v>33437139</v>
      </c>
      <c r="L422" s="9">
        <f t="shared" si="198"/>
        <v>29405400</v>
      </c>
    </row>
    <row r="423" spans="1:12" ht="63.75" x14ac:dyDescent="0.25">
      <c r="A423" s="7" t="s">
        <v>347</v>
      </c>
      <c r="B423" s="11" t="s">
        <v>313</v>
      </c>
      <c r="C423" s="11" t="s">
        <v>55</v>
      </c>
      <c r="D423" s="11" t="s">
        <v>18</v>
      </c>
      <c r="E423" s="11" t="s">
        <v>348</v>
      </c>
      <c r="F423" s="8"/>
      <c r="G423" s="9">
        <f t="shared" ref="G423:L423" si="199">G424</f>
        <v>2069200</v>
      </c>
      <c r="H423" s="9">
        <f t="shared" si="199"/>
        <v>2069200</v>
      </c>
      <c r="I423" s="9">
        <f t="shared" si="199"/>
        <v>0</v>
      </c>
      <c r="J423" s="9">
        <f t="shared" si="199"/>
        <v>0</v>
      </c>
      <c r="K423" s="9">
        <f t="shared" si="199"/>
        <v>2069200</v>
      </c>
      <c r="L423" s="9">
        <f t="shared" si="199"/>
        <v>2069200</v>
      </c>
    </row>
    <row r="424" spans="1:12" ht="25.5" x14ac:dyDescent="0.25">
      <c r="A424" s="7" t="s">
        <v>67</v>
      </c>
      <c r="B424" s="11" t="s">
        <v>313</v>
      </c>
      <c r="C424" s="11" t="s">
        <v>55</v>
      </c>
      <c r="D424" s="11" t="s">
        <v>18</v>
      </c>
      <c r="E424" s="11" t="s">
        <v>348</v>
      </c>
      <c r="F424" s="8">
        <v>600</v>
      </c>
      <c r="G424" s="9">
        <v>2069200</v>
      </c>
      <c r="H424" s="9">
        <v>2069200</v>
      </c>
      <c r="I424" s="9"/>
      <c r="J424" s="9"/>
      <c r="K424" s="9">
        <f t="shared" ref="K424:L426" si="200">G424+I424</f>
        <v>2069200</v>
      </c>
      <c r="L424" s="9">
        <f t="shared" si="200"/>
        <v>2069200</v>
      </c>
    </row>
    <row r="425" spans="1:12" ht="25.5" x14ac:dyDescent="0.25">
      <c r="A425" s="7" t="s">
        <v>349</v>
      </c>
      <c r="B425" s="11" t="s">
        <v>313</v>
      </c>
      <c r="C425" s="11" t="s">
        <v>55</v>
      </c>
      <c r="D425" s="11" t="s">
        <v>18</v>
      </c>
      <c r="E425" s="11" t="s">
        <v>350</v>
      </c>
      <c r="F425" s="8"/>
      <c r="G425" s="9">
        <f>G426</f>
        <v>27336200</v>
      </c>
      <c r="H425" s="9">
        <f>H426</f>
        <v>27336200</v>
      </c>
      <c r="I425" s="9">
        <f>I426</f>
        <v>0</v>
      </c>
      <c r="J425" s="9">
        <f>J426</f>
        <v>0</v>
      </c>
      <c r="K425" s="9">
        <f t="shared" si="200"/>
        <v>27336200</v>
      </c>
      <c r="L425" s="9">
        <f t="shared" si="200"/>
        <v>27336200</v>
      </c>
    </row>
    <row r="426" spans="1:12" ht="25.5" x14ac:dyDescent="0.25">
      <c r="A426" s="7" t="s">
        <v>67</v>
      </c>
      <c r="B426" s="11" t="s">
        <v>313</v>
      </c>
      <c r="C426" s="11" t="s">
        <v>55</v>
      </c>
      <c r="D426" s="11" t="s">
        <v>18</v>
      </c>
      <c r="E426" s="11" t="s">
        <v>350</v>
      </c>
      <c r="F426" s="8">
        <v>600</v>
      </c>
      <c r="G426" s="9">
        <f>27338900-2700</f>
        <v>27336200</v>
      </c>
      <c r="H426" s="9">
        <f>27338900-2700</f>
        <v>27336200</v>
      </c>
      <c r="I426" s="9"/>
      <c r="J426" s="9"/>
      <c r="K426" s="9">
        <f t="shared" si="200"/>
        <v>27336200</v>
      </c>
      <c r="L426" s="9">
        <f t="shared" si="200"/>
        <v>27336200</v>
      </c>
    </row>
    <row r="427" spans="1:12" ht="63.75" x14ac:dyDescent="0.25">
      <c r="A427" s="7" t="s">
        <v>351</v>
      </c>
      <c r="B427" s="11" t="s">
        <v>313</v>
      </c>
      <c r="C427" s="11" t="s">
        <v>55</v>
      </c>
      <c r="D427" s="11" t="s">
        <v>18</v>
      </c>
      <c r="E427" s="11" t="s">
        <v>352</v>
      </c>
      <c r="F427" s="8"/>
      <c r="G427" s="9">
        <f t="shared" ref="G427:L427" si="201">G428</f>
        <v>4031739</v>
      </c>
      <c r="H427" s="9">
        <f t="shared" si="201"/>
        <v>0</v>
      </c>
      <c r="I427" s="9">
        <f t="shared" si="201"/>
        <v>0</v>
      </c>
      <c r="J427" s="9">
        <f t="shared" si="201"/>
        <v>0</v>
      </c>
      <c r="K427" s="9">
        <f t="shared" si="201"/>
        <v>4031739</v>
      </c>
      <c r="L427" s="9">
        <f t="shared" si="201"/>
        <v>0</v>
      </c>
    </row>
    <row r="428" spans="1:12" ht="25.5" x14ac:dyDescent="0.25">
      <c r="A428" s="7" t="s">
        <v>67</v>
      </c>
      <c r="B428" s="11" t="s">
        <v>313</v>
      </c>
      <c r="C428" s="11" t="s">
        <v>55</v>
      </c>
      <c r="D428" s="11" t="s">
        <v>18</v>
      </c>
      <c r="E428" s="11" t="s">
        <v>352</v>
      </c>
      <c r="F428" s="8">
        <v>600</v>
      </c>
      <c r="G428" s="9">
        <v>4031739</v>
      </c>
      <c r="H428" s="9"/>
      <c r="I428" s="9"/>
      <c r="J428" s="9"/>
      <c r="K428" s="9">
        <f>G428+I428</f>
        <v>4031739</v>
      </c>
      <c r="L428" s="9">
        <f>H428+J428</f>
        <v>0</v>
      </c>
    </row>
    <row r="429" spans="1:12" x14ac:dyDescent="0.25">
      <c r="A429" s="7" t="s">
        <v>353</v>
      </c>
      <c r="B429" s="11" t="s">
        <v>313</v>
      </c>
      <c r="C429" s="11" t="s">
        <v>55</v>
      </c>
      <c r="D429" s="11" t="s">
        <v>121</v>
      </c>
      <c r="E429" s="11"/>
      <c r="F429" s="8"/>
      <c r="G429" s="9">
        <f>G435+G430</f>
        <v>136811544.28999999</v>
      </c>
      <c r="H429" s="9">
        <f t="shared" ref="H429:L429" si="202">H435+H430</f>
        <v>1018328.21</v>
      </c>
      <c r="I429" s="9">
        <f t="shared" si="202"/>
        <v>0</v>
      </c>
      <c r="J429" s="9">
        <f t="shared" si="202"/>
        <v>0</v>
      </c>
      <c r="K429" s="9">
        <f t="shared" si="202"/>
        <v>136811544.28999999</v>
      </c>
      <c r="L429" s="9">
        <f t="shared" si="202"/>
        <v>1018328.21</v>
      </c>
    </row>
    <row r="430" spans="1:12" ht="25.5" x14ac:dyDescent="0.25">
      <c r="A430" s="10" t="s">
        <v>59</v>
      </c>
      <c r="B430" s="8">
        <v>707</v>
      </c>
      <c r="C430" s="11" t="s">
        <v>55</v>
      </c>
      <c r="D430" s="11" t="s">
        <v>121</v>
      </c>
      <c r="E430" s="11" t="s">
        <v>60</v>
      </c>
      <c r="F430" s="11"/>
      <c r="G430" s="9">
        <f>G431</f>
        <v>1598630.41</v>
      </c>
      <c r="H430" s="9">
        <f t="shared" ref="H430:L431" si="203">H431</f>
        <v>1018328.21</v>
      </c>
      <c r="I430" s="9">
        <f t="shared" si="203"/>
        <v>0</v>
      </c>
      <c r="J430" s="9">
        <f t="shared" si="203"/>
        <v>0</v>
      </c>
      <c r="K430" s="9">
        <f t="shared" si="203"/>
        <v>1598630.41</v>
      </c>
      <c r="L430" s="9">
        <f t="shared" si="203"/>
        <v>1018328.21</v>
      </c>
    </row>
    <row r="431" spans="1:12" x14ac:dyDescent="0.25">
      <c r="A431" s="7" t="s">
        <v>354</v>
      </c>
      <c r="B431" s="8">
        <v>707</v>
      </c>
      <c r="C431" s="11" t="s">
        <v>55</v>
      </c>
      <c r="D431" s="11" t="s">
        <v>121</v>
      </c>
      <c r="E431" s="11" t="s">
        <v>271</v>
      </c>
      <c r="F431" s="11"/>
      <c r="G431" s="9">
        <f>G432</f>
        <v>1598630.41</v>
      </c>
      <c r="H431" s="9">
        <f t="shared" si="203"/>
        <v>1018328.21</v>
      </c>
      <c r="I431" s="9">
        <f t="shared" si="203"/>
        <v>0</v>
      </c>
      <c r="J431" s="9">
        <f t="shared" si="203"/>
        <v>0</v>
      </c>
      <c r="K431" s="9">
        <f t="shared" si="203"/>
        <v>1598630.41</v>
      </c>
      <c r="L431" s="9">
        <f t="shared" si="203"/>
        <v>1018328.21</v>
      </c>
    </row>
    <row r="432" spans="1:12" ht="25.5" x14ac:dyDescent="0.25">
      <c r="A432" s="7" t="s">
        <v>355</v>
      </c>
      <c r="B432" s="8">
        <v>707</v>
      </c>
      <c r="C432" s="11" t="s">
        <v>55</v>
      </c>
      <c r="D432" s="11" t="s">
        <v>121</v>
      </c>
      <c r="E432" s="11" t="s">
        <v>356</v>
      </c>
      <c r="F432" s="11"/>
      <c r="G432" s="9">
        <f>+G433</f>
        <v>1598630.41</v>
      </c>
      <c r="H432" s="9">
        <f t="shared" ref="H432:L432" si="204">+H433</f>
        <v>1018328.21</v>
      </c>
      <c r="I432" s="9">
        <f t="shared" si="204"/>
        <v>0</v>
      </c>
      <c r="J432" s="9">
        <f t="shared" si="204"/>
        <v>0</v>
      </c>
      <c r="K432" s="9">
        <f t="shared" si="204"/>
        <v>1598630.41</v>
      </c>
      <c r="L432" s="9">
        <f t="shared" si="204"/>
        <v>1018328.21</v>
      </c>
    </row>
    <row r="433" spans="1:12" ht="38.25" x14ac:dyDescent="0.25">
      <c r="A433" s="7" t="s">
        <v>357</v>
      </c>
      <c r="B433" s="8">
        <v>707</v>
      </c>
      <c r="C433" s="11" t="s">
        <v>55</v>
      </c>
      <c r="D433" s="11" t="s">
        <v>121</v>
      </c>
      <c r="E433" s="11" t="s">
        <v>358</v>
      </c>
      <c r="F433" s="11"/>
      <c r="G433" s="9">
        <f t="shared" ref="G433:L433" si="205">G434</f>
        <v>1598630.41</v>
      </c>
      <c r="H433" s="9">
        <f t="shared" si="205"/>
        <v>1018328.21</v>
      </c>
      <c r="I433" s="9">
        <f t="shared" si="205"/>
        <v>0</v>
      </c>
      <c r="J433" s="9">
        <f t="shared" si="205"/>
        <v>0</v>
      </c>
      <c r="K433" s="9">
        <f t="shared" si="205"/>
        <v>1598630.41</v>
      </c>
      <c r="L433" s="9">
        <f t="shared" si="205"/>
        <v>1018328.21</v>
      </c>
    </row>
    <row r="434" spans="1:12" ht="25.5" x14ac:dyDescent="0.25">
      <c r="A434" s="7" t="s">
        <v>67</v>
      </c>
      <c r="B434" s="8">
        <v>707</v>
      </c>
      <c r="C434" s="11" t="s">
        <v>55</v>
      </c>
      <c r="D434" s="11" t="s">
        <v>121</v>
      </c>
      <c r="E434" s="11" t="s">
        <v>358</v>
      </c>
      <c r="F434" s="11" t="s">
        <v>177</v>
      </c>
      <c r="G434" s="9">
        <f>1018328.21+580302.2</f>
        <v>1598630.41</v>
      </c>
      <c r="H434" s="9">
        <v>1018328.21</v>
      </c>
      <c r="I434" s="9"/>
      <c r="J434" s="9"/>
      <c r="K434" s="9">
        <f>G434+I434</f>
        <v>1598630.41</v>
      </c>
      <c r="L434" s="9">
        <f>H434+J434</f>
        <v>1018328.21</v>
      </c>
    </row>
    <row r="435" spans="1:12" ht="25.5" x14ac:dyDescent="0.25">
      <c r="A435" s="7" t="s">
        <v>213</v>
      </c>
      <c r="B435" s="11" t="s">
        <v>313</v>
      </c>
      <c r="C435" s="11" t="s">
        <v>55</v>
      </c>
      <c r="D435" s="11" t="s">
        <v>121</v>
      </c>
      <c r="E435" s="11" t="s">
        <v>214</v>
      </c>
      <c r="F435" s="8"/>
      <c r="G435" s="9">
        <f t="shared" ref="G435:L435" si="206">G436</f>
        <v>135212913.88</v>
      </c>
      <c r="H435" s="9">
        <f t="shared" si="206"/>
        <v>0</v>
      </c>
      <c r="I435" s="9">
        <f t="shared" si="206"/>
        <v>0</v>
      </c>
      <c r="J435" s="9">
        <f t="shared" si="206"/>
        <v>0</v>
      </c>
      <c r="K435" s="9">
        <f t="shared" si="206"/>
        <v>135212913.88</v>
      </c>
      <c r="L435" s="9">
        <f t="shared" si="206"/>
        <v>0</v>
      </c>
    </row>
    <row r="436" spans="1:12" ht="25.5" x14ac:dyDescent="0.25">
      <c r="A436" s="7" t="s">
        <v>340</v>
      </c>
      <c r="B436" s="11" t="s">
        <v>313</v>
      </c>
      <c r="C436" s="11" t="s">
        <v>55</v>
      </c>
      <c r="D436" s="11" t="s">
        <v>121</v>
      </c>
      <c r="E436" s="11" t="s">
        <v>216</v>
      </c>
      <c r="F436" s="8"/>
      <c r="G436" s="9">
        <f>G437+G448</f>
        <v>135212913.88</v>
      </c>
      <c r="H436" s="9">
        <f>H437+H448</f>
        <v>0</v>
      </c>
      <c r="I436" s="9">
        <f>I437+I448</f>
        <v>0</v>
      </c>
      <c r="J436" s="9">
        <f>J437+J448</f>
        <v>0</v>
      </c>
      <c r="K436" s="9">
        <f>K437+K448</f>
        <v>135212913.88</v>
      </c>
      <c r="L436" s="9">
        <f>L437+L448</f>
        <v>0</v>
      </c>
    </row>
    <row r="437" spans="1:12" ht="38.25" x14ac:dyDescent="0.25">
      <c r="A437" s="7" t="s">
        <v>324</v>
      </c>
      <c r="B437" s="11" t="s">
        <v>313</v>
      </c>
      <c r="C437" s="11" t="s">
        <v>55</v>
      </c>
      <c r="D437" s="11" t="s">
        <v>121</v>
      </c>
      <c r="E437" s="11" t="s">
        <v>325</v>
      </c>
      <c r="F437" s="8"/>
      <c r="G437" s="9">
        <f>G438+G440+G442+G444+G446</f>
        <v>134912913.88</v>
      </c>
      <c r="H437" s="9">
        <f t="shared" ref="H437:L437" si="207">H438+H440+H442+H444+H446</f>
        <v>0</v>
      </c>
      <c r="I437" s="9">
        <f t="shared" si="207"/>
        <v>0</v>
      </c>
      <c r="J437" s="9">
        <f t="shared" si="207"/>
        <v>0</v>
      </c>
      <c r="K437" s="9">
        <f t="shared" si="207"/>
        <v>134912913.88</v>
      </c>
      <c r="L437" s="9">
        <f t="shared" si="207"/>
        <v>0</v>
      </c>
    </row>
    <row r="438" spans="1:12" ht="51" x14ac:dyDescent="0.25">
      <c r="A438" s="7" t="s">
        <v>29</v>
      </c>
      <c r="B438" s="8">
        <v>707</v>
      </c>
      <c r="C438" s="11" t="s">
        <v>55</v>
      </c>
      <c r="D438" s="11" t="s">
        <v>121</v>
      </c>
      <c r="E438" s="11" t="s">
        <v>326</v>
      </c>
      <c r="F438" s="11"/>
      <c r="G438" s="9">
        <f t="shared" ref="G438:L438" si="208">G439</f>
        <v>1400000</v>
      </c>
      <c r="H438" s="9">
        <f t="shared" si="208"/>
        <v>0</v>
      </c>
      <c r="I438" s="9">
        <f t="shared" si="208"/>
        <v>0</v>
      </c>
      <c r="J438" s="9">
        <f t="shared" si="208"/>
        <v>0</v>
      </c>
      <c r="K438" s="9">
        <f t="shared" si="208"/>
        <v>1400000</v>
      </c>
      <c r="L438" s="9">
        <f t="shared" si="208"/>
        <v>0</v>
      </c>
    </row>
    <row r="439" spans="1:12" ht="25.5" x14ac:dyDescent="0.25">
      <c r="A439" s="7" t="s">
        <v>67</v>
      </c>
      <c r="B439" s="8">
        <v>707</v>
      </c>
      <c r="C439" s="11" t="s">
        <v>55</v>
      </c>
      <c r="D439" s="11" t="s">
        <v>121</v>
      </c>
      <c r="E439" s="11" t="s">
        <v>326</v>
      </c>
      <c r="F439" s="11" t="s">
        <v>177</v>
      </c>
      <c r="G439" s="9">
        <v>1400000</v>
      </c>
      <c r="H439" s="9"/>
      <c r="I439" s="9">
        <v>0</v>
      </c>
      <c r="J439" s="9"/>
      <c r="K439" s="9">
        <f>G439+I439</f>
        <v>1400000</v>
      </c>
      <c r="L439" s="9">
        <f>H439+J439</f>
        <v>0</v>
      </c>
    </row>
    <row r="440" spans="1:12" ht="38.25" x14ac:dyDescent="0.25">
      <c r="A440" s="15" t="s">
        <v>106</v>
      </c>
      <c r="B440" s="11" t="s">
        <v>313</v>
      </c>
      <c r="C440" s="11" t="s">
        <v>55</v>
      </c>
      <c r="D440" s="11" t="s">
        <v>121</v>
      </c>
      <c r="E440" s="11" t="s">
        <v>330</v>
      </c>
      <c r="F440" s="8"/>
      <c r="G440" s="9">
        <f t="shared" ref="G440:L440" si="209">G441</f>
        <v>107287935.53</v>
      </c>
      <c r="H440" s="9">
        <f t="shared" si="209"/>
        <v>0</v>
      </c>
      <c r="I440" s="9">
        <f t="shared" si="209"/>
        <v>0</v>
      </c>
      <c r="J440" s="9">
        <f t="shared" si="209"/>
        <v>0</v>
      </c>
      <c r="K440" s="9">
        <f t="shared" si="209"/>
        <v>107287935.53</v>
      </c>
      <c r="L440" s="9">
        <f t="shared" si="209"/>
        <v>0</v>
      </c>
    </row>
    <row r="441" spans="1:12" ht="25.5" x14ac:dyDescent="0.25">
      <c r="A441" s="7" t="s">
        <v>67</v>
      </c>
      <c r="B441" s="11" t="s">
        <v>313</v>
      </c>
      <c r="C441" s="11" t="s">
        <v>55</v>
      </c>
      <c r="D441" s="11" t="s">
        <v>121</v>
      </c>
      <c r="E441" s="11" t="s">
        <v>330</v>
      </c>
      <c r="F441" s="8">
        <v>600</v>
      </c>
      <c r="G441" s="9">
        <v>107287935.53</v>
      </c>
      <c r="H441" s="9"/>
      <c r="I441" s="9"/>
      <c r="J441" s="9"/>
      <c r="K441" s="9">
        <f>G441+I441</f>
        <v>107287935.53</v>
      </c>
      <c r="L441" s="9">
        <f>H441+J441</f>
        <v>0</v>
      </c>
    </row>
    <row r="442" spans="1:12" ht="25.5" x14ac:dyDescent="0.25">
      <c r="A442" s="15" t="s">
        <v>108</v>
      </c>
      <c r="B442" s="11" t="s">
        <v>313</v>
      </c>
      <c r="C442" s="11" t="s">
        <v>55</v>
      </c>
      <c r="D442" s="11" t="s">
        <v>121</v>
      </c>
      <c r="E442" s="11" t="s">
        <v>331</v>
      </c>
      <c r="F442" s="8"/>
      <c r="G442" s="9">
        <f>G443</f>
        <v>7944057</v>
      </c>
      <c r="H442" s="9">
        <f t="shared" ref="H442:L442" si="210">H443</f>
        <v>0</v>
      </c>
      <c r="I442" s="9">
        <f t="shared" si="210"/>
        <v>0</v>
      </c>
      <c r="J442" s="9">
        <f t="shared" si="210"/>
        <v>0</v>
      </c>
      <c r="K442" s="9">
        <f t="shared" si="210"/>
        <v>7944057</v>
      </c>
      <c r="L442" s="9">
        <f t="shared" si="210"/>
        <v>0</v>
      </c>
    </row>
    <row r="443" spans="1:12" ht="25.5" x14ac:dyDescent="0.25">
      <c r="A443" s="7" t="s">
        <v>67</v>
      </c>
      <c r="B443" s="11" t="s">
        <v>313</v>
      </c>
      <c r="C443" s="11" t="s">
        <v>55</v>
      </c>
      <c r="D443" s="11" t="s">
        <v>121</v>
      </c>
      <c r="E443" s="11" t="s">
        <v>331</v>
      </c>
      <c r="F443" s="8">
        <v>600</v>
      </c>
      <c r="G443" s="9">
        <v>7944057</v>
      </c>
      <c r="H443" s="9"/>
      <c r="I443" s="9"/>
      <c r="J443" s="9"/>
      <c r="K443" s="9">
        <f t="shared" ref="K443:L447" si="211">G443+I443</f>
        <v>7944057</v>
      </c>
      <c r="L443" s="9">
        <f t="shared" si="211"/>
        <v>0</v>
      </c>
    </row>
    <row r="444" spans="1:12" ht="25.5" x14ac:dyDescent="0.25">
      <c r="A444" s="15" t="s">
        <v>110</v>
      </c>
      <c r="B444" s="11" t="s">
        <v>313</v>
      </c>
      <c r="C444" s="11" t="s">
        <v>55</v>
      </c>
      <c r="D444" s="11" t="s">
        <v>121</v>
      </c>
      <c r="E444" s="11" t="s">
        <v>332</v>
      </c>
      <c r="F444" s="8"/>
      <c r="G444" s="9">
        <f>G445</f>
        <v>9251753.5399999991</v>
      </c>
      <c r="H444" s="9">
        <f t="shared" ref="H444:L444" si="212">H445</f>
        <v>0</v>
      </c>
      <c r="I444" s="9">
        <f t="shared" si="212"/>
        <v>0</v>
      </c>
      <c r="J444" s="9">
        <f t="shared" si="212"/>
        <v>0</v>
      </c>
      <c r="K444" s="9">
        <f t="shared" si="212"/>
        <v>9251753.5399999991</v>
      </c>
      <c r="L444" s="9">
        <f t="shared" si="212"/>
        <v>0</v>
      </c>
    </row>
    <row r="445" spans="1:12" ht="25.5" x14ac:dyDescent="0.25">
      <c r="A445" s="7" t="s">
        <v>67</v>
      </c>
      <c r="B445" s="11" t="s">
        <v>313</v>
      </c>
      <c r="C445" s="11" t="s">
        <v>55</v>
      </c>
      <c r="D445" s="11" t="s">
        <v>121</v>
      </c>
      <c r="E445" s="11" t="s">
        <v>332</v>
      </c>
      <c r="F445" s="8">
        <v>600</v>
      </c>
      <c r="G445" s="9">
        <v>9251753.5399999991</v>
      </c>
      <c r="H445" s="9"/>
      <c r="I445" s="9"/>
      <c r="J445" s="9"/>
      <c r="K445" s="9">
        <f t="shared" si="211"/>
        <v>9251753.5399999991</v>
      </c>
      <c r="L445" s="9">
        <f t="shared" si="211"/>
        <v>0</v>
      </c>
    </row>
    <row r="446" spans="1:12" ht="25.5" x14ac:dyDescent="0.25">
      <c r="A446" s="15" t="s">
        <v>112</v>
      </c>
      <c r="B446" s="11" t="s">
        <v>313</v>
      </c>
      <c r="C446" s="11" t="s">
        <v>55</v>
      </c>
      <c r="D446" s="11" t="s">
        <v>121</v>
      </c>
      <c r="E446" s="11" t="s">
        <v>333</v>
      </c>
      <c r="F446" s="8"/>
      <c r="G446" s="9">
        <f>G447</f>
        <v>9029167.8100000005</v>
      </c>
      <c r="H446" s="9">
        <f t="shared" ref="H446:L446" si="213">H447</f>
        <v>0</v>
      </c>
      <c r="I446" s="9">
        <f t="shared" si="213"/>
        <v>0</v>
      </c>
      <c r="J446" s="9">
        <f t="shared" si="213"/>
        <v>0</v>
      </c>
      <c r="K446" s="9">
        <f t="shared" si="213"/>
        <v>9029167.8100000005</v>
      </c>
      <c r="L446" s="9">
        <f t="shared" si="213"/>
        <v>0</v>
      </c>
    </row>
    <row r="447" spans="1:12" ht="25.5" x14ac:dyDescent="0.25">
      <c r="A447" s="7" t="s">
        <v>67</v>
      </c>
      <c r="B447" s="11" t="s">
        <v>313</v>
      </c>
      <c r="C447" s="11" t="s">
        <v>55</v>
      </c>
      <c r="D447" s="11" t="s">
        <v>121</v>
      </c>
      <c r="E447" s="11" t="s">
        <v>333</v>
      </c>
      <c r="F447" s="8">
        <v>600</v>
      </c>
      <c r="G447" s="9">
        <v>9029167.8100000005</v>
      </c>
      <c r="H447" s="9"/>
      <c r="I447" s="9"/>
      <c r="J447" s="9"/>
      <c r="K447" s="9">
        <f t="shared" si="211"/>
        <v>9029167.8100000005</v>
      </c>
      <c r="L447" s="9">
        <f t="shared" si="211"/>
        <v>0</v>
      </c>
    </row>
    <row r="448" spans="1:12" ht="38.25" x14ac:dyDescent="0.25">
      <c r="A448" s="7" t="s">
        <v>335</v>
      </c>
      <c r="B448" s="11" t="s">
        <v>313</v>
      </c>
      <c r="C448" s="11" t="s">
        <v>55</v>
      </c>
      <c r="D448" s="11" t="s">
        <v>121</v>
      </c>
      <c r="E448" s="11" t="s">
        <v>336</v>
      </c>
      <c r="F448" s="8"/>
      <c r="G448" s="9">
        <f>G449</f>
        <v>300000</v>
      </c>
      <c r="H448" s="9">
        <f t="shared" ref="H448:L449" si="214">H449</f>
        <v>0</v>
      </c>
      <c r="I448" s="9">
        <f t="shared" si="214"/>
        <v>0</v>
      </c>
      <c r="J448" s="9">
        <f t="shared" si="214"/>
        <v>0</v>
      </c>
      <c r="K448" s="9">
        <f t="shared" si="214"/>
        <v>300000</v>
      </c>
      <c r="L448" s="9">
        <f t="shared" si="214"/>
        <v>0</v>
      </c>
    </row>
    <row r="449" spans="1:12" ht="25.5" x14ac:dyDescent="0.25">
      <c r="A449" s="7" t="s">
        <v>337</v>
      </c>
      <c r="B449" s="11" t="s">
        <v>313</v>
      </c>
      <c r="C449" s="11" t="s">
        <v>55</v>
      </c>
      <c r="D449" s="11" t="s">
        <v>121</v>
      </c>
      <c r="E449" s="11" t="s">
        <v>338</v>
      </c>
      <c r="F449" s="8"/>
      <c r="G449" s="9">
        <f>G450</f>
        <v>300000</v>
      </c>
      <c r="H449" s="9">
        <f t="shared" si="214"/>
        <v>0</v>
      </c>
      <c r="I449" s="9">
        <f t="shared" si="214"/>
        <v>0</v>
      </c>
      <c r="J449" s="9">
        <f t="shared" si="214"/>
        <v>0</v>
      </c>
      <c r="K449" s="9">
        <f t="shared" si="214"/>
        <v>300000</v>
      </c>
      <c r="L449" s="9">
        <f t="shared" si="214"/>
        <v>0</v>
      </c>
    </row>
    <row r="450" spans="1:12" ht="25.5" x14ac:dyDescent="0.25">
      <c r="A450" s="7" t="s">
        <v>67</v>
      </c>
      <c r="B450" s="11" t="s">
        <v>313</v>
      </c>
      <c r="C450" s="11" t="s">
        <v>55</v>
      </c>
      <c r="D450" s="11" t="s">
        <v>121</v>
      </c>
      <c r="E450" s="11" t="s">
        <v>338</v>
      </c>
      <c r="F450" s="8">
        <v>600</v>
      </c>
      <c r="G450" s="9">
        <v>300000</v>
      </c>
      <c r="H450" s="9"/>
      <c r="I450" s="9">
        <v>0</v>
      </c>
      <c r="J450" s="9"/>
      <c r="K450" s="9">
        <f>G450+I450</f>
        <v>300000</v>
      </c>
      <c r="L450" s="9">
        <f>H450+J450</f>
        <v>0</v>
      </c>
    </row>
    <row r="451" spans="1:12" x14ac:dyDescent="0.25">
      <c r="A451" s="7" t="s">
        <v>233</v>
      </c>
      <c r="B451" s="11" t="s">
        <v>313</v>
      </c>
      <c r="C451" s="11" t="s">
        <v>55</v>
      </c>
      <c r="D451" s="11" t="s">
        <v>55</v>
      </c>
      <c r="E451" s="11"/>
      <c r="F451" s="8"/>
      <c r="G451" s="9">
        <f t="shared" ref="G451:L453" si="215">G452</f>
        <v>7845485.4300000006</v>
      </c>
      <c r="H451" s="9">
        <f t="shared" si="215"/>
        <v>2122717</v>
      </c>
      <c r="I451" s="9">
        <f t="shared" si="215"/>
        <v>0</v>
      </c>
      <c r="J451" s="9">
        <f t="shared" si="215"/>
        <v>0</v>
      </c>
      <c r="K451" s="9">
        <f t="shared" si="215"/>
        <v>7845485.4300000006</v>
      </c>
      <c r="L451" s="9">
        <f t="shared" si="215"/>
        <v>2122717</v>
      </c>
    </row>
    <row r="452" spans="1:12" ht="25.5" x14ac:dyDescent="0.25">
      <c r="A452" s="7" t="s">
        <v>213</v>
      </c>
      <c r="B452" s="11" t="s">
        <v>313</v>
      </c>
      <c r="C452" s="11" t="s">
        <v>55</v>
      </c>
      <c r="D452" s="11" t="s">
        <v>55</v>
      </c>
      <c r="E452" s="11" t="s">
        <v>214</v>
      </c>
      <c r="F452" s="8"/>
      <c r="G452" s="9">
        <f t="shared" si="215"/>
        <v>7845485.4300000006</v>
      </c>
      <c r="H452" s="9">
        <f t="shared" si="215"/>
        <v>2122717</v>
      </c>
      <c r="I452" s="9">
        <f t="shared" si="215"/>
        <v>0</v>
      </c>
      <c r="J452" s="9">
        <f t="shared" si="215"/>
        <v>0</v>
      </c>
      <c r="K452" s="9">
        <f t="shared" si="215"/>
        <v>7845485.4300000006</v>
      </c>
      <c r="L452" s="9">
        <f t="shared" si="215"/>
        <v>2122717</v>
      </c>
    </row>
    <row r="453" spans="1:12" x14ac:dyDescent="0.25">
      <c r="A453" s="7" t="s">
        <v>359</v>
      </c>
      <c r="B453" s="11" t="s">
        <v>313</v>
      </c>
      <c r="C453" s="11" t="s">
        <v>55</v>
      </c>
      <c r="D453" s="11" t="s">
        <v>55</v>
      </c>
      <c r="E453" s="11" t="s">
        <v>360</v>
      </c>
      <c r="F453" s="8"/>
      <c r="G453" s="9">
        <f>G454</f>
        <v>7845485.4300000006</v>
      </c>
      <c r="H453" s="9">
        <f>H454</f>
        <v>2122717</v>
      </c>
      <c r="I453" s="9">
        <f t="shared" si="215"/>
        <v>0</v>
      </c>
      <c r="J453" s="9">
        <f t="shared" si="215"/>
        <v>0</v>
      </c>
      <c r="K453" s="9">
        <f t="shared" si="215"/>
        <v>7845485.4300000006</v>
      </c>
      <c r="L453" s="9">
        <f t="shared" si="215"/>
        <v>2122717</v>
      </c>
    </row>
    <row r="454" spans="1:12" ht="25.5" x14ac:dyDescent="0.25">
      <c r="A454" s="7" t="s">
        <v>361</v>
      </c>
      <c r="B454" s="11" t="s">
        <v>313</v>
      </c>
      <c r="C454" s="11" t="s">
        <v>55</v>
      </c>
      <c r="D454" s="11" t="s">
        <v>55</v>
      </c>
      <c r="E454" s="11" t="s">
        <v>362</v>
      </c>
      <c r="F454" s="8"/>
      <c r="G454" s="9">
        <f>G455+G459+G463+G461+G457</f>
        <v>7845485.4300000006</v>
      </c>
      <c r="H454" s="9">
        <f t="shared" ref="H454:L454" si="216">H455+H459+H463+H461+H457</f>
        <v>2122717</v>
      </c>
      <c r="I454" s="9">
        <f t="shared" si="216"/>
        <v>0</v>
      </c>
      <c r="J454" s="9">
        <f t="shared" si="216"/>
        <v>0</v>
      </c>
      <c r="K454" s="9">
        <f t="shared" si="216"/>
        <v>7845485.4300000006</v>
      </c>
      <c r="L454" s="9">
        <f t="shared" si="216"/>
        <v>2122717</v>
      </c>
    </row>
    <row r="455" spans="1:12" ht="25.5" x14ac:dyDescent="0.25">
      <c r="A455" s="7" t="s">
        <v>363</v>
      </c>
      <c r="B455" s="11" t="s">
        <v>313</v>
      </c>
      <c r="C455" s="11" t="s">
        <v>55</v>
      </c>
      <c r="D455" s="11" t="s">
        <v>55</v>
      </c>
      <c r="E455" s="11" t="s">
        <v>364</v>
      </c>
      <c r="F455" s="8"/>
      <c r="G455" s="9">
        <f t="shared" ref="G455:L455" si="217">G456</f>
        <v>2122717</v>
      </c>
      <c r="H455" s="9">
        <f t="shared" si="217"/>
        <v>2122717</v>
      </c>
      <c r="I455" s="9">
        <f t="shared" si="217"/>
        <v>0</v>
      </c>
      <c r="J455" s="9">
        <f t="shared" si="217"/>
        <v>0</v>
      </c>
      <c r="K455" s="9">
        <f t="shared" si="217"/>
        <v>2122717</v>
      </c>
      <c r="L455" s="9">
        <f t="shared" si="217"/>
        <v>2122717</v>
      </c>
    </row>
    <row r="456" spans="1:12" ht="25.5" x14ac:dyDescent="0.25">
      <c r="A456" s="7" t="s">
        <v>67</v>
      </c>
      <c r="B456" s="11" t="s">
        <v>313</v>
      </c>
      <c r="C456" s="11" t="s">
        <v>55</v>
      </c>
      <c r="D456" s="11" t="s">
        <v>55</v>
      </c>
      <c r="E456" s="11" t="s">
        <v>364</v>
      </c>
      <c r="F456" s="8">
        <v>600</v>
      </c>
      <c r="G456" s="9">
        <v>2122717</v>
      </c>
      <c r="H456" s="9">
        <v>2122717</v>
      </c>
      <c r="I456" s="9"/>
      <c r="J456" s="9"/>
      <c r="K456" s="9">
        <f>G456+I456</f>
        <v>2122717</v>
      </c>
      <c r="L456" s="9">
        <f>H456+J456</f>
        <v>2122717</v>
      </c>
    </row>
    <row r="457" spans="1:12" ht="25.5" x14ac:dyDescent="0.25">
      <c r="A457" s="7" t="s">
        <v>365</v>
      </c>
      <c r="B457" s="11" t="s">
        <v>313</v>
      </c>
      <c r="C457" s="11" t="s">
        <v>55</v>
      </c>
      <c r="D457" s="11" t="s">
        <v>55</v>
      </c>
      <c r="E457" s="11" t="s">
        <v>366</v>
      </c>
      <c r="F457" s="8"/>
      <c r="G457" s="9">
        <f t="shared" ref="G457:L457" si="218">G458</f>
        <v>713119.65</v>
      </c>
      <c r="H457" s="9">
        <f t="shared" si="218"/>
        <v>0</v>
      </c>
      <c r="I457" s="9">
        <f t="shared" si="218"/>
        <v>0</v>
      </c>
      <c r="J457" s="9">
        <f t="shared" si="218"/>
        <v>0</v>
      </c>
      <c r="K457" s="9">
        <f t="shared" si="218"/>
        <v>713119.65</v>
      </c>
      <c r="L457" s="9">
        <f t="shared" si="218"/>
        <v>0</v>
      </c>
    </row>
    <row r="458" spans="1:12" ht="25.5" x14ac:dyDescent="0.25">
      <c r="A458" s="7" t="s">
        <v>67</v>
      </c>
      <c r="B458" s="11" t="s">
        <v>313</v>
      </c>
      <c r="C458" s="11" t="s">
        <v>55</v>
      </c>
      <c r="D458" s="11" t="s">
        <v>55</v>
      </c>
      <c r="E458" s="11" t="s">
        <v>366</v>
      </c>
      <c r="F458" s="8">
        <v>600</v>
      </c>
      <c r="G458" s="9">
        <v>713119.65</v>
      </c>
      <c r="H458" s="9"/>
      <c r="I458" s="9"/>
      <c r="J458" s="9"/>
      <c r="K458" s="9">
        <f t="shared" ref="K458:L460" si="219">G458+I458</f>
        <v>713119.65</v>
      </c>
      <c r="L458" s="9">
        <f t="shared" si="219"/>
        <v>0</v>
      </c>
    </row>
    <row r="459" spans="1:12" ht="25.5" x14ac:dyDescent="0.25">
      <c r="A459" s="7" t="s">
        <v>367</v>
      </c>
      <c r="B459" s="11" t="s">
        <v>313</v>
      </c>
      <c r="C459" s="11" t="s">
        <v>55</v>
      </c>
      <c r="D459" s="11" t="s">
        <v>55</v>
      </c>
      <c r="E459" s="11" t="s">
        <v>368</v>
      </c>
      <c r="F459" s="8"/>
      <c r="G459" s="9">
        <f>SUM(G460:G460)</f>
        <v>3700000</v>
      </c>
      <c r="H459" s="9">
        <f>SUM(H460:H460)</f>
        <v>0</v>
      </c>
      <c r="I459" s="9">
        <f>SUM(I460:I460)</f>
        <v>0</v>
      </c>
      <c r="J459" s="9">
        <f>SUM(J460:J460)</f>
        <v>0</v>
      </c>
      <c r="K459" s="9">
        <f t="shared" si="219"/>
        <v>3700000</v>
      </c>
      <c r="L459" s="9">
        <f t="shared" si="219"/>
        <v>0</v>
      </c>
    </row>
    <row r="460" spans="1:12" ht="25.5" x14ac:dyDescent="0.25">
      <c r="A460" s="7" t="s">
        <v>67</v>
      </c>
      <c r="B460" s="11" t="s">
        <v>313</v>
      </c>
      <c r="C460" s="11" t="s">
        <v>55</v>
      </c>
      <c r="D460" s="11" t="s">
        <v>55</v>
      </c>
      <c r="E460" s="11" t="s">
        <v>368</v>
      </c>
      <c r="F460" s="8">
        <v>600</v>
      </c>
      <c r="G460" s="9">
        <v>3700000</v>
      </c>
      <c r="H460" s="9"/>
      <c r="I460" s="9"/>
      <c r="J460" s="9"/>
      <c r="K460" s="9">
        <f t="shared" si="219"/>
        <v>3700000</v>
      </c>
      <c r="L460" s="9">
        <f t="shared" si="219"/>
        <v>0</v>
      </c>
    </row>
    <row r="461" spans="1:12" ht="25.5" x14ac:dyDescent="0.25">
      <c r="A461" s="7" t="s">
        <v>369</v>
      </c>
      <c r="B461" s="11" t="s">
        <v>313</v>
      </c>
      <c r="C461" s="11" t="s">
        <v>55</v>
      </c>
      <c r="D461" s="11" t="s">
        <v>55</v>
      </c>
      <c r="E461" s="11" t="s">
        <v>370</v>
      </c>
      <c r="F461" s="8"/>
      <c r="G461" s="9">
        <f>SUM(G462:G462)</f>
        <v>100000</v>
      </c>
      <c r="H461" s="9">
        <f>SUM(H462:H462)</f>
        <v>0</v>
      </c>
      <c r="I461" s="9">
        <f>SUM(I462:I462)</f>
        <v>0</v>
      </c>
      <c r="J461" s="9">
        <f>SUM(J462:J462)</f>
        <v>0</v>
      </c>
      <c r="K461" s="9">
        <f>SUM(K462:K462)</f>
        <v>100000</v>
      </c>
      <c r="L461" s="9">
        <f>SUM(L462:L462)</f>
        <v>0</v>
      </c>
    </row>
    <row r="462" spans="1:12" ht="25.5" x14ac:dyDescent="0.25">
      <c r="A462" s="7" t="s">
        <v>67</v>
      </c>
      <c r="B462" s="11" t="s">
        <v>313</v>
      </c>
      <c r="C462" s="11" t="s">
        <v>55</v>
      </c>
      <c r="D462" s="11" t="s">
        <v>55</v>
      </c>
      <c r="E462" s="11" t="s">
        <v>370</v>
      </c>
      <c r="F462" s="8">
        <v>600</v>
      </c>
      <c r="G462" s="9">
        <v>100000</v>
      </c>
      <c r="H462" s="9"/>
      <c r="I462" s="9"/>
      <c r="J462" s="9"/>
      <c r="K462" s="9">
        <f t="shared" ref="K462:L462" si="220">G462+I462</f>
        <v>100000</v>
      </c>
      <c r="L462" s="9">
        <f t="shared" si="220"/>
        <v>0</v>
      </c>
    </row>
    <row r="463" spans="1:12" ht="38.25" x14ac:dyDescent="0.25">
      <c r="A463" s="7" t="s">
        <v>371</v>
      </c>
      <c r="B463" s="11" t="s">
        <v>313</v>
      </c>
      <c r="C463" s="11" t="s">
        <v>55</v>
      </c>
      <c r="D463" s="11" t="s">
        <v>55</v>
      </c>
      <c r="E463" s="11" t="s">
        <v>372</v>
      </c>
      <c r="F463" s="8"/>
      <c r="G463" s="9">
        <f>G464</f>
        <v>1209648.78</v>
      </c>
      <c r="H463" s="9">
        <f>H464</f>
        <v>0</v>
      </c>
      <c r="I463" s="9">
        <f>I464</f>
        <v>0</v>
      </c>
      <c r="J463" s="9">
        <f>J464</f>
        <v>0</v>
      </c>
      <c r="K463" s="9">
        <f t="shared" ref="K463:L464" si="221">G463+I463</f>
        <v>1209648.78</v>
      </c>
      <c r="L463" s="9">
        <f t="shared" si="221"/>
        <v>0</v>
      </c>
    </row>
    <row r="464" spans="1:12" ht="25.5" x14ac:dyDescent="0.25">
      <c r="A464" s="7" t="s">
        <v>67</v>
      </c>
      <c r="B464" s="11" t="s">
        <v>313</v>
      </c>
      <c r="C464" s="11" t="s">
        <v>55</v>
      </c>
      <c r="D464" s="11" t="s">
        <v>55</v>
      </c>
      <c r="E464" s="11" t="s">
        <v>372</v>
      </c>
      <c r="F464" s="8">
        <v>600</v>
      </c>
      <c r="G464" s="9">
        <v>1209648.78</v>
      </c>
      <c r="H464" s="9"/>
      <c r="I464" s="9"/>
      <c r="J464" s="9"/>
      <c r="K464" s="9">
        <f t="shared" si="221"/>
        <v>1209648.78</v>
      </c>
      <c r="L464" s="9">
        <f t="shared" si="221"/>
        <v>0</v>
      </c>
    </row>
    <row r="465" spans="1:12" x14ac:dyDescent="0.25">
      <c r="A465" s="7" t="s">
        <v>373</v>
      </c>
      <c r="B465" s="11" t="s">
        <v>313</v>
      </c>
      <c r="C465" s="11" t="s">
        <v>55</v>
      </c>
      <c r="D465" s="11" t="s">
        <v>125</v>
      </c>
      <c r="E465" s="11"/>
      <c r="F465" s="8"/>
      <c r="G465" s="9">
        <f t="shared" ref="G465:L465" si="222">G466</f>
        <v>92250882.780000001</v>
      </c>
      <c r="H465" s="9">
        <f t="shared" si="222"/>
        <v>0</v>
      </c>
      <c r="I465" s="9">
        <f t="shared" si="222"/>
        <v>0</v>
      </c>
      <c r="J465" s="9">
        <f t="shared" si="222"/>
        <v>0</v>
      </c>
      <c r="K465" s="9">
        <f t="shared" si="222"/>
        <v>92250882.780000001</v>
      </c>
      <c r="L465" s="9">
        <f t="shared" si="222"/>
        <v>0</v>
      </c>
    </row>
    <row r="466" spans="1:12" ht="25.5" x14ac:dyDescent="0.25">
      <c r="A466" s="7" t="s">
        <v>374</v>
      </c>
      <c r="B466" s="11" t="s">
        <v>313</v>
      </c>
      <c r="C466" s="11" t="s">
        <v>55</v>
      </c>
      <c r="D466" s="11" t="s">
        <v>125</v>
      </c>
      <c r="E466" s="11" t="s">
        <v>214</v>
      </c>
      <c r="F466" s="8"/>
      <c r="G466" s="9">
        <f>G467+G512</f>
        <v>92250882.780000001</v>
      </c>
      <c r="H466" s="9">
        <f>H467+H512</f>
        <v>0</v>
      </c>
      <c r="I466" s="9">
        <f>I467+I512</f>
        <v>0</v>
      </c>
      <c r="J466" s="9">
        <f>J467+J512</f>
        <v>0</v>
      </c>
      <c r="K466" s="9">
        <f>K467+K512</f>
        <v>92250882.780000001</v>
      </c>
      <c r="L466" s="9">
        <f>L467+L512</f>
        <v>0</v>
      </c>
    </row>
    <row r="467" spans="1:12" ht="25.5" x14ac:dyDescent="0.25">
      <c r="A467" s="7" t="s">
        <v>215</v>
      </c>
      <c r="B467" s="11" t="s">
        <v>313</v>
      </c>
      <c r="C467" s="11" t="s">
        <v>55</v>
      </c>
      <c r="D467" s="11" t="s">
        <v>125</v>
      </c>
      <c r="E467" s="11" t="s">
        <v>216</v>
      </c>
      <c r="F467" s="8"/>
      <c r="G467" s="9">
        <f>G468+G479+G492+G503</f>
        <v>82213882.780000001</v>
      </c>
      <c r="H467" s="9">
        <f>H468+H479+H492+H503</f>
        <v>0</v>
      </c>
      <c r="I467" s="9">
        <f>I468+I479+I492+I503</f>
        <v>0</v>
      </c>
      <c r="J467" s="9">
        <f>J468+J479+J492+J503</f>
        <v>0</v>
      </c>
      <c r="K467" s="9">
        <f>K468+K479+K492+K503</f>
        <v>82213882.780000001</v>
      </c>
      <c r="L467" s="9">
        <f>L468+L479+L492+L503</f>
        <v>0</v>
      </c>
    </row>
    <row r="468" spans="1:12" ht="38.25" x14ac:dyDescent="0.25">
      <c r="A468" s="7" t="s">
        <v>335</v>
      </c>
      <c r="B468" s="11" t="s">
        <v>313</v>
      </c>
      <c r="C468" s="11" t="s">
        <v>55</v>
      </c>
      <c r="D468" s="11" t="s">
        <v>125</v>
      </c>
      <c r="E468" s="11" t="s">
        <v>336</v>
      </c>
      <c r="F468" s="8"/>
      <c r="G468" s="9">
        <f>G469+G473+G475+G477+G471</f>
        <v>3790000</v>
      </c>
      <c r="H468" s="9">
        <f t="shared" ref="H468:L468" si="223">H469+H473+H475+H477+H471</f>
        <v>0</v>
      </c>
      <c r="I468" s="9">
        <f t="shared" si="223"/>
        <v>0</v>
      </c>
      <c r="J468" s="9">
        <f t="shared" si="223"/>
        <v>0</v>
      </c>
      <c r="K468" s="9">
        <f t="shared" si="223"/>
        <v>3790000</v>
      </c>
      <c r="L468" s="9">
        <f t="shared" si="223"/>
        <v>0</v>
      </c>
    </row>
    <row r="469" spans="1:12" ht="38.25" x14ac:dyDescent="0.25">
      <c r="A469" s="7" t="s">
        <v>375</v>
      </c>
      <c r="B469" s="11" t="s">
        <v>313</v>
      </c>
      <c r="C469" s="11" t="s">
        <v>55</v>
      </c>
      <c r="D469" s="11" t="s">
        <v>125</v>
      </c>
      <c r="E469" s="11" t="s">
        <v>376</v>
      </c>
      <c r="F469" s="8"/>
      <c r="G469" s="9">
        <f t="shared" ref="G469:L469" si="224">G470</f>
        <v>290000</v>
      </c>
      <c r="H469" s="9">
        <f t="shared" si="224"/>
        <v>0</v>
      </c>
      <c r="I469" s="9">
        <f t="shared" si="224"/>
        <v>0</v>
      </c>
      <c r="J469" s="9">
        <f t="shared" si="224"/>
        <v>0</v>
      </c>
      <c r="K469" s="9">
        <f t="shared" si="224"/>
        <v>290000</v>
      </c>
      <c r="L469" s="9">
        <f t="shared" si="224"/>
        <v>0</v>
      </c>
    </row>
    <row r="470" spans="1:12" ht="25.5" x14ac:dyDescent="0.25">
      <c r="A470" s="7" t="s">
        <v>67</v>
      </c>
      <c r="B470" s="8">
        <v>707</v>
      </c>
      <c r="C470" s="11" t="s">
        <v>55</v>
      </c>
      <c r="D470" s="11" t="s">
        <v>125</v>
      </c>
      <c r="E470" s="11" t="s">
        <v>376</v>
      </c>
      <c r="F470" s="11" t="s">
        <v>177</v>
      </c>
      <c r="G470" s="9">
        <v>290000</v>
      </c>
      <c r="H470" s="9"/>
      <c r="I470" s="9"/>
      <c r="J470" s="9"/>
      <c r="K470" s="9">
        <f>G470+I470</f>
        <v>290000</v>
      </c>
      <c r="L470" s="9">
        <f>H470+J470</f>
        <v>0</v>
      </c>
    </row>
    <row r="471" spans="1:12" ht="25.5" x14ac:dyDescent="0.25">
      <c r="A471" s="7" t="s">
        <v>377</v>
      </c>
      <c r="B471" s="8">
        <v>707</v>
      </c>
      <c r="C471" s="11" t="s">
        <v>55</v>
      </c>
      <c r="D471" s="11" t="s">
        <v>125</v>
      </c>
      <c r="E471" s="11" t="s">
        <v>378</v>
      </c>
      <c r="F471" s="11"/>
      <c r="G471" s="9">
        <f t="shared" ref="G471:L471" si="225">G472</f>
        <v>24300</v>
      </c>
      <c r="H471" s="9">
        <f t="shared" si="225"/>
        <v>0</v>
      </c>
      <c r="I471" s="9">
        <f t="shared" si="225"/>
        <v>0</v>
      </c>
      <c r="J471" s="9">
        <f t="shared" si="225"/>
        <v>0</v>
      </c>
      <c r="K471" s="9">
        <f t="shared" si="225"/>
        <v>24300</v>
      </c>
      <c r="L471" s="9">
        <f t="shared" si="225"/>
        <v>0</v>
      </c>
    </row>
    <row r="472" spans="1:12" ht="25.5" x14ac:dyDescent="0.25">
      <c r="A472" s="7" t="s">
        <v>28</v>
      </c>
      <c r="B472" s="8">
        <v>707</v>
      </c>
      <c r="C472" s="11" t="s">
        <v>55</v>
      </c>
      <c r="D472" s="11" t="s">
        <v>125</v>
      </c>
      <c r="E472" s="11" t="s">
        <v>378</v>
      </c>
      <c r="F472" s="11" t="s">
        <v>379</v>
      </c>
      <c r="G472" s="9">
        <v>24300</v>
      </c>
      <c r="H472" s="9"/>
      <c r="I472" s="9"/>
      <c r="J472" s="9"/>
      <c r="K472" s="9">
        <f>G472+I472</f>
        <v>24300</v>
      </c>
      <c r="L472" s="9">
        <f>H472+J472</f>
        <v>0</v>
      </c>
    </row>
    <row r="473" spans="1:12" x14ac:dyDescent="0.25">
      <c r="A473" s="7" t="s">
        <v>380</v>
      </c>
      <c r="B473" s="11" t="s">
        <v>313</v>
      </c>
      <c r="C473" s="11" t="s">
        <v>55</v>
      </c>
      <c r="D473" s="11" t="s">
        <v>125</v>
      </c>
      <c r="E473" s="11" t="s">
        <v>381</v>
      </c>
      <c r="F473" s="8"/>
      <c r="G473" s="9">
        <f t="shared" ref="G473:L473" si="226">G474</f>
        <v>2400000</v>
      </c>
      <c r="H473" s="9">
        <f t="shared" si="226"/>
        <v>0</v>
      </c>
      <c r="I473" s="9">
        <f t="shared" si="226"/>
        <v>0</v>
      </c>
      <c r="J473" s="9">
        <f t="shared" si="226"/>
        <v>0</v>
      </c>
      <c r="K473" s="9">
        <f t="shared" si="226"/>
        <v>2400000</v>
      </c>
      <c r="L473" s="9">
        <f t="shared" si="226"/>
        <v>0</v>
      </c>
    </row>
    <row r="474" spans="1:12" ht="25.5" x14ac:dyDescent="0.25">
      <c r="A474" s="7" t="s">
        <v>67</v>
      </c>
      <c r="B474" s="8">
        <v>707</v>
      </c>
      <c r="C474" s="11" t="s">
        <v>55</v>
      </c>
      <c r="D474" s="11" t="s">
        <v>125</v>
      </c>
      <c r="E474" s="11" t="s">
        <v>381</v>
      </c>
      <c r="F474" s="11" t="s">
        <v>177</v>
      </c>
      <c r="G474" s="9">
        <v>2400000</v>
      </c>
      <c r="H474" s="9"/>
      <c r="I474" s="9">
        <v>0</v>
      </c>
      <c r="J474" s="9"/>
      <c r="K474" s="9">
        <f>G474+I474</f>
        <v>2400000</v>
      </c>
      <c r="L474" s="9">
        <f>H474+J474</f>
        <v>0</v>
      </c>
    </row>
    <row r="475" spans="1:12" ht="25.5" x14ac:dyDescent="0.25">
      <c r="A475" s="7" t="s">
        <v>382</v>
      </c>
      <c r="B475" s="11" t="s">
        <v>313</v>
      </c>
      <c r="C475" s="11" t="s">
        <v>55</v>
      </c>
      <c r="D475" s="11" t="s">
        <v>125</v>
      </c>
      <c r="E475" s="11" t="s">
        <v>383</v>
      </c>
      <c r="F475" s="8"/>
      <c r="G475" s="9">
        <f t="shared" ref="G475:L475" si="227">G476</f>
        <v>1000000</v>
      </c>
      <c r="H475" s="9">
        <f t="shared" si="227"/>
        <v>0</v>
      </c>
      <c r="I475" s="9">
        <f t="shared" si="227"/>
        <v>0</v>
      </c>
      <c r="J475" s="9">
        <f t="shared" si="227"/>
        <v>0</v>
      </c>
      <c r="K475" s="9">
        <f t="shared" si="227"/>
        <v>1000000</v>
      </c>
      <c r="L475" s="9">
        <f t="shared" si="227"/>
        <v>0</v>
      </c>
    </row>
    <row r="476" spans="1:12" ht="25.5" x14ac:dyDescent="0.25">
      <c r="A476" s="7" t="s">
        <v>67</v>
      </c>
      <c r="B476" s="8">
        <v>707</v>
      </c>
      <c r="C476" s="11" t="s">
        <v>55</v>
      </c>
      <c r="D476" s="11" t="s">
        <v>125</v>
      </c>
      <c r="E476" s="11" t="s">
        <v>383</v>
      </c>
      <c r="F476" s="11" t="s">
        <v>177</v>
      </c>
      <c r="G476" s="9">
        <v>1000000</v>
      </c>
      <c r="H476" s="9"/>
      <c r="I476" s="9"/>
      <c r="J476" s="9"/>
      <c r="K476" s="9">
        <f>G476+I476</f>
        <v>1000000</v>
      </c>
      <c r="L476" s="9">
        <f>H476+J476</f>
        <v>0</v>
      </c>
    </row>
    <row r="477" spans="1:12" ht="25.5" x14ac:dyDescent="0.25">
      <c r="A477" s="7" t="s">
        <v>384</v>
      </c>
      <c r="B477" s="11" t="s">
        <v>313</v>
      </c>
      <c r="C477" s="11" t="s">
        <v>55</v>
      </c>
      <c r="D477" s="11" t="s">
        <v>125</v>
      </c>
      <c r="E477" s="11" t="s">
        <v>385</v>
      </c>
      <c r="F477" s="8"/>
      <c r="G477" s="9">
        <f t="shared" ref="G477:L477" si="228">G478</f>
        <v>75700</v>
      </c>
      <c r="H477" s="9">
        <f t="shared" si="228"/>
        <v>0</v>
      </c>
      <c r="I477" s="9">
        <f t="shared" si="228"/>
        <v>0</v>
      </c>
      <c r="J477" s="9">
        <f t="shared" si="228"/>
        <v>0</v>
      </c>
      <c r="K477" s="9">
        <f t="shared" si="228"/>
        <v>75700</v>
      </c>
      <c r="L477" s="9">
        <f t="shared" si="228"/>
        <v>0</v>
      </c>
    </row>
    <row r="478" spans="1:12" ht="25.5" x14ac:dyDescent="0.25">
      <c r="A478" s="7" t="s">
        <v>28</v>
      </c>
      <c r="B478" s="8">
        <v>707</v>
      </c>
      <c r="C478" s="11" t="s">
        <v>55</v>
      </c>
      <c r="D478" s="11" t="s">
        <v>125</v>
      </c>
      <c r="E478" s="11" t="s">
        <v>385</v>
      </c>
      <c r="F478" s="11" t="s">
        <v>379</v>
      </c>
      <c r="G478" s="9">
        <v>75700</v>
      </c>
      <c r="H478" s="9"/>
      <c r="I478" s="9"/>
      <c r="J478" s="9"/>
      <c r="K478" s="9">
        <f>G478+I478</f>
        <v>75700</v>
      </c>
      <c r="L478" s="9">
        <f>H478+J478</f>
        <v>0</v>
      </c>
    </row>
    <row r="479" spans="1:12" ht="25.5" x14ac:dyDescent="0.25">
      <c r="A479" s="34" t="s">
        <v>386</v>
      </c>
      <c r="B479" s="28" t="s">
        <v>313</v>
      </c>
      <c r="C479" s="28" t="s">
        <v>55</v>
      </c>
      <c r="D479" s="28" t="s">
        <v>125</v>
      </c>
      <c r="E479" s="35" t="s">
        <v>387</v>
      </c>
      <c r="F479" s="11"/>
      <c r="G479" s="9">
        <f>G480+G482+G484+G486+G488+G490</f>
        <v>42225988.599999994</v>
      </c>
      <c r="H479" s="9">
        <f t="shared" ref="H479:L479" si="229">H480+H482+H484+H486+H488+H490</f>
        <v>0</v>
      </c>
      <c r="I479" s="9">
        <f t="shared" si="229"/>
        <v>0</v>
      </c>
      <c r="J479" s="9">
        <f t="shared" si="229"/>
        <v>0</v>
      </c>
      <c r="K479" s="9">
        <f t="shared" si="229"/>
        <v>42225988.599999994</v>
      </c>
      <c r="L479" s="9">
        <f t="shared" si="229"/>
        <v>0</v>
      </c>
    </row>
    <row r="480" spans="1:12" ht="51" x14ac:dyDescent="0.25">
      <c r="A480" s="25" t="s">
        <v>29</v>
      </c>
      <c r="B480" s="11" t="s">
        <v>313</v>
      </c>
      <c r="C480" s="11" t="s">
        <v>55</v>
      </c>
      <c r="D480" s="11" t="s">
        <v>125</v>
      </c>
      <c r="E480" s="11" t="s">
        <v>388</v>
      </c>
      <c r="F480" s="8"/>
      <c r="G480" s="9">
        <f>G481</f>
        <v>717000</v>
      </c>
      <c r="H480" s="9">
        <f t="shared" ref="H480:L480" si="230">H481</f>
        <v>0</v>
      </c>
      <c r="I480" s="9">
        <f t="shared" si="230"/>
        <v>0</v>
      </c>
      <c r="J480" s="9">
        <f t="shared" si="230"/>
        <v>0</v>
      </c>
      <c r="K480" s="9">
        <f t="shared" si="230"/>
        <v>717000</v>
      </c>
      <c r="L480" s="9">
        <f t="shared" si="230"/>
        <v>0</v>
      </c>
    </row>
    <row r="481" spans="1:12" ht="25.5" x14ac:dyDescent="0.25">
      <c r="A481" s="25" t="s">
        <v>67</v>
      </c>
      <c r="B481" s="11" t="s">
        <v>313</v>
      </c>
      <c r="C481" s="11" t="s">
        <v>55</v>
      </c>
      <c r="D481" s="11" t="s">
        <v>125</v>
      </c>
      <c r="E481" s="11" t="s">
        <v>388</v>
      </c>
      <c r="F481" s="8">
        <v>600</v>
      </c>
      <c r="G481" s="9">
        <v>717000</v>
      </c>
      <c r="H481" s="9"/>
      <c r="I481" s="9"/>
      <c r="J481" s="9"/>
      <c r="K481" s="9">
        <f t="shared" ref="K481:L491" si="231">G481+I481</f>
        <v>717000</v>
      </c>
      <c r="L481" s="9">
        <f t="shared" si="231"/>
        <v>0</v>
      </c>
    </row>
    <row r="482" spans="1:12" ht="38.25" x14ac:dyDescent="0.25">
      <c r="A482" s="36" t="s">
        <v>106</v>
      </c>
      <c r="B482" s="11" t="s">
        <v>313</v>
      </c>
      <c r="C482" s="11" t="s">
        <v>55</v>
      </c>
      <c r="D482" s="11" t="s">
        <v>125</v>
      </c>
      <c r="E482" s="11" t="s">
        <v>389</v>
      </c>
      <c r="F482" s="8"/>
      <c r="G482" s="9">
        <f>G483</f>
        <v>37805844.439999998</v>
      </c>
      <c r="H482" s="9">
        <f t="shared" ref="H482:L482" si="232">H483</f>
        <v>0</v>
      </c>
      <c r="I482" s="9">
        <f t="shared" si="232"/>
        <v>0</v>
      </c>
      <c r="J482" s="9">
        <f t="shared" si="232"/>
        <v>0</v>
      </c>
      <c r="K482" s="9">
        <f t="shared" si="232"/>
        <v>37805844.439999998</v>
      </c>
      <c r="L482" s="9">
        <f t="shared" si="232"/>
        <v>0</v>
      </c>
    </row>
    <row r="483" spans="1:12" ht="25.5" x14ac:dyDescent="0.25">
      <c r="A483" s="25" t="s">
        <v>67</v>
      </c>
      <c r="B483" s="11" t="s">
        <v>313</v>
      </c>
      <c r="C483" s="11" t="s">
        <v>55</v>
      </c>
      <c r="D483" s="11" t="s">
        <v>125</v>
      </c>
      <c r="E483" s="11" t="s">
        <v>389</v>
      </c>
      <c r="F483" s="8">
        <v>600</v>
      </c>
      <c r="G483" s="9">
        <v>37805844.439999998</v>
      </c>
      <c r="H483" s="9"/>
      <c r="I483" s="9"/>
      <c r="J483" s="9"/>
      <c r="K483" s="9">
        <f t="shared" si="231"/>
        <v>37805844.439999998</v>
      </c>
      <c r="L483" s="9">
        <f t="shared" si="231"/>
        <v>0</v>
      </c>
    </row>
    <row r="484" spans="1:12" ht="25.5" x14ac:dyDescent="0.25">
      <c r="A484" s="36" t="s">
        <v>108</v>
      </c>
      <c r="B484" s="11" t="s">
        <v>313</v>
      </c>
      <c r="C484" s="11" t="s">
        <v>55</v>
      </c>
      <c r="D484" s="11" t="s">
        <v>125</v>
      </c>
      <c r="E484" s="11" t="s">
        <v>390</v>
      </c>
      <c r="F484" s="8"/>
      <c r="G484" s="9">
        <f>G485</f>
        <v>435000</v>
      </c>
      <c r="H484" s="9">
        <f t="shared" ref="H484:L484" si="233">H485</f>
        <v>0</v>
      </c>
      <c r="I484" s="9">
        <f t="shared" si="233"/>
        <v>0</v>
      </c>
      <c r="J484" s="9">
        <f t="shared" si="233"/>
        <v>0</v>
      </c>
      <c r="K484" s="9">
        <f t="shared" si="233"/>
        <v>435000</v>
      </c>
      <c r="L484" s="9">
        <f t="shared" si="233"/>
        <v>0</v>
      </c>
    </row>
    <row r="485" spans="1:12" ht="25.5" x14ac:dyDescent="0.25">
      <c r="A485" s="25" t="s">
        <v>67</v>
      </c>
      <c r="B485" s="11" t="s">
        <v>313</v>
      </c>
      <c r="C485" s="11" t="s">
        <v>55</v>
      </c>
      <c r="D485" s="11" t="s">
        <v>125</v>
      </c>
      <c r="E485" s="11" t="s">
        <v>390</v>
      </c>
      <c r="F485" s="8">
        <v>600</v>
      </c>
      <c r="G485" s="9">
        <v>435000</v>
      </c>
      <c r="H485" s="9"/>
      <c r="I485" s="9"/>
      <c r="J485" s="9"/>
      <c r="K485" s="9">
        <f t="shared" si="231"/>
        <v>435000</v>
      </c>
      <c r="L485" s="9">
        <f t="shared" si="231"/>
        <v>0</v>
      </c>
    </row>
    <row r="486" spans="1:12" ht="25.5" x14ac:dyDescent="0.25">
      <c r="A486" s="15" t="s">
        <v>110</v>
      </c>
      <c r="B486" s="11" t="s">
        <v>313</v>
      </c>
      <c r="C486" s="11" t="s">
        <v>55</v>
      </c>
      <c r="D486" s="11" t="s">
        <v>125</v>
      </c>
      <c r="E486" s="11" t="s">
        <v>391</v>
      </c>
      <c r="F486" s="8"/>
      <c r="G486" s="9">
        <f>G487</f>
        <v>342903.05</v>
      </c>
      <c r="H486" s="9">
        <f t="shared" ref="H486:L486" si="234">H487</f>
        <v>0</v>
      </c>
      <c r="I486" s="9">
        <f t="shared" si="234"/>
        <v>0</v>
      </c>
      <c r="J486" s="9">
        <f t="shared" si="234"/>
        <v>0</v>
      </c>
      <c r="K486" s="9">
        <f t="shared" si="234"/>
        <v>342903.05</v>
      </c>
      <c r="L486" s="9">
        <f t="shared" si="234"/>
        <v>0</v>
      </c>
    </row>
    <row r="487" spans="1:12" ht="25.5" x14ac:dyDescent="0.25">
      <c r="A487" s="25" t="s">
        <v>67</v>
      </c>
      <c r="B487" s="11" t="s">
        <v>313</v>
      </c>
      <c r="C487" s="11" t="s">
        <v>55</v>
      </c>
      <c r="D487" s="11" t="s">
        <v>125</v>
      </c>
      <c r="E487" s="11" t="s">
        <v>391</v>
      </c>
      <c r="F487" s="8">
        <v>600</v>
      </c>
      <c r="G487" s="9">
        <v>342903.05</v>
      </c>
      <c r="H487" s="9"/>
      <c r="I487" s="9"/>
      <c r="J487" s="9"/>
      <c r="K487" s="9">
        <f t="shared" si="231"/>
        <v>342903.05</v>
      </c>
      <c r="L487" s="9">
        <f t="shared" si="231"/>
        <v>0</v>
      </c>
    </row>
    <row r="488" spans="1:12" ht="25.5" x14ac:dyDescent="0.25">
      <c r="A488" s="36" t="s">
        <v>112</v>
      </c>
      <c r="B488" s="11" t="s">
        <v>313</v>
      </c>
      <c r="C488" s="11" t="s">
        <v>55</v>
      </c>
      <c r="D488" s="11" t="s">
        <v>125</v>
      </c>
      <c r="E488" s="11" t="s">
        <v>392</v>
      </c>
      <c r="F488" s="8"/>
      <c r="G488" s="9">
        <f>G489</f>
        <v>1925241.11</v>
      </c>
      <c r="H488" s="9">
        <f t="shared" ref="H488:L488" si="235">H489</f>
        <v>0</v>
      </c>
      <c r="I488" s="9">
        <f t="shared" si="235"/>
        <v>0</v>
      </c>
      <c r="J488" s="9">
        <f t="shared" si="235"/>
        <v>0</v>
      </c>
      <c r="K488" s="9">
        <f t="shared" si="235"/>
        <v>1925241.11</v>
      </c>
      <c r="L488" s="9">
        <f t="shared" si="235"/>
        <v>0</v>
      </c>
    </row>
    <row r="489" spans="1:12" ht="25.5" x14ac:dyDescent="0.25">
      <c r="A489" s="25" t="s">
        <v>67</v>
      </c>
      <c r="B489" s="11" t="s">
        <v>313</v>
      </c>
      <c r="C489" s="11" t="s">
        <v>55</v>
      </c>
      <c r="D489" s="11" t="s">
        <v>125</v>
      </c>
      <c r="E489" s="11" t="s">
        <v>392</v>
      </c>
      <c r="F489" s="8">
        <v>600</v>
      </c>
      <c r="G489" s="9">
        <v>1925241.11</v>
      </c>
      <c r="H489" s="9"/>
      <c r="I489" s="9"/>
      <c r="J489" s="9"/>
      <c r="K489" s="9">
        <f t="shared" si="231"/>
        <v>1925241.11</v>
      </c>
      <c r="L489" s="9">
        <f t="shared" si="231"/>
        <v>0</v>
      </c>
    </row>
    <row r="490" spans="1:12" ht="25.5" x14ac:dyDescent="0.25">
      <c r="A490" s="25" t="s">
        <v>114</v>
      </c>
      <c r="B490" s="28" t="s">
        <v>313</v>
      </c>
      <c r="C490" s="28" t="s">
        <v>55</v>
      </c>
      <c r="D490" s="28" t="s">
        <v>125</v>
      </c>
      <c r="E490" s="35" t="s">
        <v>393</v>
      </c>
      <c r="F490" s="11"/>
      <c r="G490" s="9">
        <f>G491</f>
        <v>1000000</v>
      </c>
      <c r="H490" s="9">
        <f t="shared" ref="H490:L490" si="236">H491</f>
        <v>0</v>
      </c>
      <c r="I490" s="9">
        <f t="shared" si="236"/>
        <v>0</v>
      </c>
      <c r="J490" s="9">
        <f t="shared" si="236"/>
        <v>0</v>
      </c>
      <c r="K490" s="9">
        <f t="shared" si="236"/>
        <v>1000000</v>
      </c>
      <c r="L490" s="9">
        <f t="shared" si="236"/>
        <v>0</v>
      </c>
    </row>
    <row r="491" spans="1:12" ht="25.5" x14ac:dyDescent="0.25">
      <c r="A491" s="25" t="s">
        <v>67</v>
      </c>
      <c r="B491" s="28" t="s">
        <v>313</v>
      </c>
      <c r="C491" s="28" t="s">
        <v>55</v>
      </c>
      <c r="D491" s="28" t="s">
        <v>125</v>
      </c>
      <c r="E491" s="35" t="s">
        <v>393</v>
      </c>
      <c r="F491" s="11" t="s">
        <v>177</v>
      </c>
      <c r="G491" s="9">
        <v>1000000</v>
      </c>
      <c r="H491" s="9"/>
      <c r="I491" s="9"/>
      <c r="J491" s="9"/>
      <c r="K491" s="9">
        <f t="shared" si="231"/>
        <v>1000000</v>
      </c>
      <c r="L491" s="9">
        <f t="shared" si="231"/>
        <v>0</v>
      </c>
    </row>
    <row r="492" spans="1:12" ht="38.25" x14ac:dyDescent="0.25">
      <c r="A492" s="34" t="s">
        <v>394</v>
      </c>
      <c r="B492" s="28" t="s">
        <v>313</v>
      </c>
      <c r="C492" s="28" t="s">
        <v>55</v>
      </c>
      <c r="D492" s="28" t="s">
        <v>125</v>
      </c>
      <c r="E492" s="35" t="s">
        <v>395</v>
      </c>
      <c r="F492" s="11"/>
      <c r="G492" s="9">
        <f>G493+G495+G497+G499+G501</f>
        <v>19348604</v>
      </c>
      <c r="H492" s="9">
        <f t="shared" ref="H492:L492" si="237">H493+H495+H497+H499+H501</f>
        <v>0</v>
      </c>
      <c r="I492" s="9">
        <f t="shared" si="237"/>
        <v>0</v>
      </c>
      <c r="J492" s="9">
        <f t="shared" si="237"/>
        <v>0</v>
      </c>
      <c r="K492" s="9">
        <f t="shared" si="237"/>
        <v>19348604</v>
      </c>
      <c r="L492" s="9">
        <f t="shared" si="237"/>
        <v>0</v>
      </c>
    </row>
    <row r="493" spans="1:12" ht="51" x14ac:dyDescent="0.25">
      <c r="A493" s="7" t="s">
        <v>29</v>
      </c>
      <c r="B493" s="11" t="s">
        <v>313</v>
      </c>
      <c r="C493" s="11" t="s">
        <v>55</v>
      </c>
      <c r="D493" s="11" t="s">
        <v>125</v>
      </c>
      <c r="E493" s="11" t="s">
        <v>396</v>
      </c>
      <c r="F493" s="8"/>
      <c r="G493" s="9">
        <f>G494</f>
        <v>261000</v>
      </c>
      <c r="H493" s="9">
        <f t="shared" ref="H493:L493" si="238">H494</f>
        <v>0</v>
      </c>
      <c r="I493" s="9">
        <f t="shared" si="238"/>
        <v>0</v>
      </c>
      <c r="J493" s="9">
        <f t="shared" si="238"/>
        <v>0</v>
      </c>
      <c r="K493" s="9">
        <f t="shared" si="238"/>
        <v>261000</v>
      </c>
      <c r="L493" s="9">
        <f t="shared" si="238"/>
        <v>0</v>
      </c>
    </row>
    <row r="494" spans="1:12" ht="25.5" x14ac:dyDescent="0.25">
      <c r="A494" s="7" t="s">
        <v>67</v>
      </c>
      <c r="B494" s="11" t="s">
        <v>313</v>
      </c>
      <c r="C494" s="11" t="s">
        <v>55</v>
      </c>
      <c r="D494" s="11" t="s">
        <v>125</v>
      </c>
      <c r="E494" s="11" t="s">
        <v>396</v>
      </c>
      <c r="F494" s="8">
        <v>600</v>
      </c>
      <c r="G494" s="9">
        <v>261000</v>
      </c>
      <c r="H494" s="9"/>
      <c r="I494" s="9"/>
      <c r="J494" s="9"/>
      <c r="K494" s="9">
        <f t="shared" ref="K494:L511" si="239">G494+I494</f>
        <v>261000</v>
      </c>
      <c r="L494" s="9">
        <f t="shared" si="239"/>
        <v>0</v>
      </c>
    </row>
    <row r="495" spans="1:12" ht="38.25" x14ac:dyDescent="0.25">
      <c r="A495" s="15" t="s">
        <v>106</v>
      </c>
      <c r="B495" s="11" t="s">
        <v>313</v>
      </c>
      <c r="C495" s="11" t="s">
        <v>55</v>
      </c>
      <c r="D495" s="11" t="s">
        <v>125</v>
      </c>
      <c r="E495" s="11" t="s">
        <v>397</v>
      </c>
      <c r="F495" s="8"/>
      <c r="G495" s="9">
        <f>G496</f>
        <v>16065856.800000001</v>
      </c>
      <c r="H495" s="9">
        <f t="shared" ref="H495:L495" si="240">H496</f>
        <v>0</v>
      </c>
      <c r="I495" s="9">
        <f t="shared" si="240"/>
        <v>0</v>
      </c>
      <c r="J495" s="9">
        <f t="shared" si="240"/>
        <v>0</v>
      </c>
      <c r="K495" s="9">
        <f t="shared" si="240"/>
        <v>16065856.800000001</v>
      </c>
      <c r="L495" s="9">
        <f t="shared" si="240"/>
        <v>0</v>
      </c>
    </row>
    <row r="496" spans="1:12" ht="25.5" x14ac:dyDescent="0.25">
      <c r="A496" s="7" t="s">
        <v>67</v>
      </c>
      <c r="B496" s="11" t="s">
        <v>313</v>
      </c>
      <c r="C496" s="11" t="s">
        <v>55</v>
      </c>
      <c r="D496" s="11" t="s">
        <v>125</v>
      </c>
      <c r="E496" s="11" t="s">
        <v>397</v>
      </c>
      <c r="F496" s="8">
        <v>600</v>
      </c>
      <c r="G496" s="9">
        <v>16065856.800000001</v>
      </c>
      <c r="H496" s="9"/>
      <c r="I496" s="9"/>
      <c r="J496" s="9"/>
      <c r="K496" s="9">
        <f t="shared" si="239"/>
        <v>16065856.800000001</v>
      </c>
      <c r="L496" s="9">
        <f t="shared" si="239"/>
        <v>0</v>
      </c>
    </row>
    <row r="497" spans="1:12" ht="25.5" x14ac:dyDescent="0.25">
      <c r="A497" s="15" t="s">
        <v>108</v>
      </c>
      <c r="B497" s="11" t="s">
        <v>313</v>
      </c>
      <c r="C497" s="11" t="s">
        <v>55</v>
      </c>
      <c r="D497" s="11" t="s">
        <v>125</v>
      </c>
      <c r="E497" s="11" t="s">
        <v>398</v>
      </c>
      <c r="F497" s="8"/>
      <c r="G497" s="9">
        <f>G498</f>
        <v>255800</v>
      </c>
      <c r="H497" s="9">
        <f t="shared" ref="H497:L497" si="241">H498</f>
        <v>0</v>
      </c>
      <c r="I497" s="9">
        <f t="shared" si="241"/>
        <v>0</v>
      </c>
      <c r="J497" s="9">
        <f t="shared" si="241"/>
        <v>0</v>
      </c>
      <c r="K497" s="9">
        <f t="shared" si="241"/>
        <v>255800</v>
      </c>
      <c r="L497" s="9">
        <f t="shared" si="241"/>
        <v>0</v>
      </c>
    </row>
    <row r="498" spans="1:12" ht="25.5" x14ac:dyDescent="0.25">
      <c r="A498" s="7" t="s">
        <v>67</v>
      </c>
      <c r="B498" s="11" t="s">
        <v>313</v>
      </c>
      <c r="C498" s="11" t="s">
        <v>55</v>
      </c>
      <c r="D498" s="11" t="s">
        <v>125</v>
      </c>
      <c r="E498" s="11" t="s">
        <v>398</v>
      </c>
      <c r="F498" s="8">
        <v>600</v>
      </c>
      <c r="G498" s="9">
        <v>255800</v>
      </c>
      <c r="H498" s="9"/>
      <c r="I498" s="9"/>
      <c r="J498" s="9"/>
      <c r="K498" s="9">
        <f t="shared" si="239"/>
        <v>255800</v>
      </c>
      <c r="L498" s="9">
        <f t="shared" si="239"/>
        <v>0</v>
      </c>
    </row>
    <row r="499" spans="1:12" ht="25.5" x14ac:dyDescent="0.25">
      <c r="A499" s="15" t="s">
        <v>110</v>
      </c>
      <c r="B499" s="11" t="s">
        <v>313</v>
      </c>
      <c r="C499" s="11" t="s">
        <v>55</v>
      </c>
      <c r="D499" s="11" t="s">
        <v>125</v>
      </c>
      <c r="E499" s="11" t="s">
        <v>399</v>
      </c>
      <c r="F499" s="8"/>
      <c r="G499" s="9">
        <f>G500</f>
        <v>431761.82</v>
      </c>
      <c r="H499" s="9">
        <f t="shared" ref="H499:L499" si="242">H500</f>
        <v>0</v>
      </c>
      <c r="I499" s="9">
        <f t="shared" si="242"/>
        <v>0</v>
      </c>
      <c r="J499" s="9">
        <f t="shared" si="242"/>
        <v>0</v>
      </c>
      <c r="K499" s="9">
        <f t="shared" si="242"/>
        <v>431761.82</v>
      </c>
      <c r="L499" s="9">
        <f t="shared" si="242"/>
        <v>0</v>
      </c>
    </row>
    <row r="500" spans="1:12" ht="25.5" x14ac:dyDescent="0.25">
      <c r="A500" s="7" t="s">
        <v>67</v>
      </c>
      <c r="B500" s="11" t="s">
        <v>313</v>
      </c>
      <c r="C500" s="11" t="s">
        <v>55</v>
      </c>
      <c r="D500" s="11" t="s">
        <v>125</v>
      </c>
      <c r="E500" s="11" t="s">
        <v>399</v>
      </c>
      <c r="F500" s="8">
        <v>600</v>
      </c>
      <c r="G500" s="9">
        <v>431761.82</v>
      </c>
      <c r="H500" s="9"/>
      <c r="I500" s="9"/>
      <c r="J500" s="9"/>
      <c r="K500" s="9">
        <f t="shared" si="239"/>
        <v>431761.82</v>
      </c>
      <c r="L500" s="9">
        <f t="shared" si="239"/>
        <v>0</v>
      </c>
    </row>
    <row r="501" spans="1:12" ht="25.5" x14ac:dyDescent="0.25">
      <c r="A501" s="15" t="s">
        <v>112</v>
      </c>
      <c r="B501" s="11" t="s">
        <v>313</v>
      </c>
      <c r="C501" s="11" t="s">
        <v>55</v>
      </c>
      <c r="D501" s="11" t="s">
        <v>125</v>
      </c>
      <c r="E501" s="11" t="s">
        <v>400</v>
      </c>
      <c r="F501" s="8"/>
      <c r="G501" s="9">
        <f>G502</f>
        <v>2334185.38</v>
      </c>
      <c r="H501" s="9">
        <f t="shared" ref="H501:L501" si="243">H502</f>
        <v>0</v>
      </c>
      <c r="I501" s="9">
        <f t="shared" si="243"/>
        <v>0</v>
      </c>
      <c r="J501" s="9">
        <f t="shared" si="243"/>
        <v>0</v>
      </c>
      <c r="K501" s="9">
        <f t="shared" si="243"/>
        <v>2334185.38</v>
      </c>
      <c r="L501" s="9">
        <f t="shared" si="243"/>
        <v>0</v>
      </c>
    </row>
    <row r="502" spans="1:12" ht="25.5" x14ac:dyDescent="0.25">
      <c r="A502" s="7" t="s">
        <v>67</v>
      </c>
      <c r="B502" s="11" t="s">
        <v>313</v>
      </c>
      <c r="C502" s="11" t="s">
        <v>55</v>
      </c>
      <c r="D502" s="11" t="s">
        <v>125</v>
      </c>
      <c r="E502" s="11" t="s">
        <v>400</v>
      </c>
      <c r="F502" s="8">
        <v>600</v>
      </c>
      <c r="G502" s="9">
        <v>2334185.38</v>
      </c>
      <c r="H502" s="9"/>
      <c r="I502" s="9"/>
      <c r="J502" s="9"/>
      <c r="K502" s="9">
        <f t="shared" si="239"/>
        <v>2334185.38</v>
      </c>
      <c r="L502" s="9">
        <f t="shared" si="239"/>
        <v>0</v>
      </c>
    </row>
    <row r="503" spans="1:12" ht="25.5" x14ac:dyDescent="0.25">
      <c r="A503" s="34" t="s">
        <v>401</v>
      </c>
      <c r="B503" s="11" t="s">
        <v>313</v>
      </c>
      <c r="C503" s="11" t="s">
        <v>55</v>
      </c>
      <c r="D503" s="11" t="s">
        <v>125</v>
      </c>
      <c r="E503" s="37" t="s">
        <v>402</v>
      </c>
      <c r="F503" s="8"/>
      <c r="G503" s="9">
        <f>G504+G506+G508+G510</f>
        <v>16849290.18</v>
      </c>
      <c r="H503" s="9">
        <f t="shared" ref="H503:L503" si="244">H504+H506+H508+H510</f>
        <v>0</v>
      </c>
      <c r="I503" s="9">
        <f t="shared" si="244"/>
        <v>0</v>
      </c>
      <c r="J503" s="9">
        <f t="shared" si="244"/>
        <v>0</v>
      </c>
      <c r="K503" s="9">
        <f t="shared" si="244"/>
        <v>16849290.18</v>
      </c>
      <c r="L503" s="9">
        <f t="shared" si="244"/>
        <v>0</v>
      </c>
    </row>
    <row r="504" spans="1:12" ht="51" x14ac:dyDescent="0.25">
      <c r="A504" s="7" t="s">
        <v>29</v>
      </c>
      <c r="B504" s="11" t="s">
        <v>313</v>
      </c>
      <c r="C504" s="11" t="s">
        <v>55</v>
      </c>
      <c r="D504" s="11" t="s">
        <v>125</v>
      </c>
      <c r="E504" s="11" t="s">
        <v>403</v>
      </c>
      <c r="F504" s="8"/>
      <c r="G504" s="9">
        <f>G505</f>
        <v>122000</v>
      </c>
      <c r="H504" s="9">
        <f t="shared" ref="H504:L504" si="245">H505</f>
        <v>0</v>
      </c>
      <c r="I504" s="9">
        <f t="shared" si="245"/>
        <v>0</v>
      </c>
      <c r="J504" s="9">
        <f t="shared" si="245"/>
        <v>0</v>
      </c>
      <c r="K504" s="9">
        <f t="shared" si="245"/>
        <v>122000</v>
      </c>
      <c r="L504" s="9">
        <f t="shared" si="245"/>
        <v>0</v>
      </c>
    </row>
    <row r="505" spans="1:12" ht="25.5" x14ac:dyDescent="0.25">
      <c r="A505" s="7" t="s">
        <v>67</v>
      </c>
      <c r="B505" s="11" t="s">
        <v>313</v>
      </c>
      <c r="C505" s="11" t="s">
        <v>55</v>
      </c>
      <c r="D505" s="11" t="s">
        <v>125</v>
      </c>
      <c r="E505" s="11" t="s">
        <v>403</v>
      </c>
      <c r="F505" s="8">
        <v>600</v>
      </c>
      <c r="G505" s="9">
        <v>122000</v>
      </c>
      <c r="H505" s="9"/>
      <c r="I505" s="9"/>
      <c r="J505" s="9"/>
      <c r="K505" s="9">
        <f t="shared" si="239"/>
        <v>122000</v>
      </c>
      <c r="L505" s="9">
        <f t="shared" si="239"/>
        <v>0</v>
      </c>
    </row>
    <row r="506" spans="1:12" ht="38.25" x14ac:dyDescent="0.25">
      <c r="A506" s="15" t="s">
        <v>106</v>
      </c>
      <c r="B506" s="11" t="s">
        <v>313</v>
      </c>
      <c r="C506" s="11" t="s">
        <v>55</v>
      </c>
      <c r="D506" s="11" t="s">
        <v>125</v>
      </c>
      <c r="E506" s="11" t="s">
        <v>404</v>
      </c>
      <c r="F506" s="8"/>
      <c r="G506" s="9">
        <f>G507</f>
        <v>13357139</v>
      </c>
      <c r="H506" s="9">
        <f t="shared" ref="H506:L506" si="246">H507</f>
        <v>0</v>
      </c>
      <c r="I506" s="9">
        <f t="shared" si="246"/>
        <v>0</v>
      </c>
      <c r="J506" s="9">
        <f t="shared" si="246"/>
        <v>0</v>
      </c>
      <c r="K506" s="9">
        <f t="shared" si="246"/>
        <v>13357139</v>
      </c>
      <c r="L506" s="9">
        <f t="shared" si="246"/>
        <v>0</v>
      </c>
    </row>
    <row r="507" spans="1:12" ht="25.5" x14ac:dyDescent="0.25">
      <c r="A507" s="7" t="s">
        <v>67</v>
      </c>
      <c r="B507" s="11" t="s">
        <v>313</v>
      </c>
      <c r="C507" s="11" t="s">
        <v>55</v>
      </c>
      <c r="D507" s="11" t="s">
        <v>125</v>
      </c>
      <c r="E507" s="11" t="s">
        <v>404</v>
      </c>
      <c r="F507" s="8">
        <v>600</v>
      </c>
      <c r="G507" s="9">
        <v>13357139</v>
      </c>
      <c r="H507" s="9"/>
      <c r="I507" s="9"/>
      <c r="J507" s="9"/>
      <c r="K507" s="9">
        <f t="shared" si="239"/>
        <v>13357139</v>
      </c>
      <c r="L507" s="9">
        <f t="shared" si="239"/>
        <v>0</v>
      </c>
    </row>
    <row r="508" spans="1:12" ht="25.5" x14ac:dyDescent="0.25">
      <c r="A508" s="15" t="s">
        <v>110</v>
      </c>
      <c r="B508" s="11" t="s">
        <v>313</v>
      </c>
      <c r="C508" s="11" t="s">
        <v>55</v>
      </c>
      <c r="D508" s="11" t="s">
        <v>125</v>
      </c>
      <c r="E508" s="11" t="s">
        <v>405</v>
      </c>
      <c r="F508" s="8"/>
      <c r="G508" s="9">
        <f>G509</f>
        <v>1570125.33</v>
      </c>
      <c r="H508" s="9">
        <f t="shared" ref="H508:L508" si="247">H509</f>
        <v>0</v>
      </c>
      <c r="I508" s="9">
        <f t="shared" si="247"/>
        <v>0</v>
      </c>
      <c r="J508" s="9">
        <f t="shared" si="247"/>
        <v>0</v>
      </c>
      <c r="K508" s="9">
        <f t="shared" si="247"/>
        <v>1570125.33</v>
      </c>
      <c r="L508" s="9">
        <f t="shared" si="247"/>
        <v>0</v>
      </c>
    </row>
    <row r="509" spans="1:12" ht="25.5" x14ac:dyDescent="0.25">
      <c r="A509" s="7" t="s">
        <v>67</v>
      </c>
      <c r="B509" s="11" t="s">
        <v>313</v>
      </c>
      <c r="C509" s="11" t="s">
        <v>55</v>
      </c>
      <c r="D509" s="11" t="s">
        <v>125</v>
      </c>
      <c r="E509" s="11" t="s">
        <v>405</v>
      </c>
      <c r="F509" s="8">
        <v>600</v>
      </c>
      <c r="G509" s="9">
        <v>1570125.33</v>
      </c>
      <c r="H509" s="9"/>
      <c r="I509" s="9"/>
      <c r="J509" s="9"/>
      <c r="K509" s="9">
        <f t="shared" si="239"/>
        <v>1570125.33</v>
      </c>
      <c r="L509" s="9">
        <f t="shared" si="239"/>
        <v>0</v>
      </c>
    </row>
    <row r="510" spans="1:12" ht="25.5" x14ac:dyDescent="0.25">
      <c r="A510" s="15" t="s">
        <v>112</v>
      </c>
      <c r="B510" s="11" t="s">
        <v>313</v>
      </c>
      <c r="C510" s="11" t="s">
        <v>55</v>
      </c>
      <c r="D510" s="11" t="s">
        <v>125</v>
      </c>
      <c r="E510" s="11" t="s">
        <v>406</v>
      </c>
      <c r="F510" s="8"/>
      <c r="G510" s="9">
        <f>G511</f>
        <v>1800025.85</v>
      </c>
      <c r="H510" s="9">
        <f t="shared" ref="H510:L510" si="248">H511</f>
        <v>0</v>
      </c>
      <c r="I510" s="9">
        <f t="shared" si="248"/>
        <v>0</v>
      </c>
      <c r="J510" s="9">
        <f t="shared" si="248"/>
        <v>0</v>
      </c>
      <c r="K510" s="9">
        <f t="shared" si="248"/>
        <v>1800025.85</v>
      </c>
      <c r="L510" s="9">
        <f t="shared" si="248"/>
        <v>0</v>
      </c>
    </row>
    <row r="511" spans="1:12" ht="25.5" x14ac:dyDescent="0.25">
      <c r="A511" s="7" t="s">
        <v>67</v>
      </c>
      <c r="B511" s="11" t="s">
        <v>313</v>
      </c>
      <c r="C511" s="11" t="s">
        <v>55</v>
      </c>
      <c r="D511" s="11" t="s">
        <v>125</v>
      </c>
      <c r="E511" s="11" t="s">
        <v>406</v>
      </c>
      <c r="F511" s="8">
        <v>600</v>
      </c>
      <c r="G511" s="9">
        <v>1800025.85</v>
      </c>
      <c r="H511" s="9"/>
      <c r="I511" s="9"/>
      <c r="J511" s="9"/>
      <c r="K511" s="9">
        <f t="shared" si="239"/>
        <v>1800025.85</v>
      </c>
      <c r="L511" s="9">
        <f t="shared" si="239"/>
        <v>0</v>
      </c>
    </row>
    <row r="512" spans="1:12" x14ac:dyDescent="0.25">
      <c r="A512" s="7" t="s">
        <v>343</v>
      </c>
      <c r="B512" s="11" t="s">
        <v>313</v>
      </c>
      <c r="C512" s="11" t="s">
        <v>55</v>
      </c>
      <c r="D512" s="11" t="s">
        <v>125</v>
      </c>
      <c r="E512" s="11" t="s">
        <v>344</v>
      </c>
      <c r="F512" s="8"/>
      <c r="G512" s="9">
        <f t="shared" ref="G512:L512" si="249">G513</f>
        <v>10037000</v>
      </c>
      <c r="H512" s="9">
        <f t="shared" si="249"/>
        <v>0</v>
      </c>
      <c r="I512" s="9">
        <f t="shared" si="249"/>
        <v>0</v>
      </c>
      <c r="J512" s="9">
        <f t="shared" si="249"/>
        <v>0</v>
      </c>
      <c r="K512" s="9">
        <f t="shared" si="249"/>
        <v>10037000</v>
      </c>
      <c r="L512" s="9">
        <f t="shared" si="249"/>
        <v>0</v>
      </c>
    </row>
    <row r="513" spans="1:12" ht="25.5" x14ac:dyDescent="0.25">
      <c r="A513" s="7" t="s">
        <v>345</v>
      </c>
      <c r="B513" s="11" t="s">
        <v>313</v>
      </c>
      <c r="C513" s="11" t="s">
        <v>55</v>
      </c>
      <c r="D513" s="11" t="s">
        <v>125</v>
      </c>
      <c r="E513" s="11" t="s">
        <v>346</v>
      </c>
      <c r="F513" s="8"/>
      <c r="G513" s="9">
        <f>G514+G516+G518+G520+G522</f>
        <v>10037000</v>
      </c>
      <c r="H513" s="9">
        <f t="shared" ref="H513:L513" si="250">H514+H516+H518+H520+H522</f>
        <v>0</v>
      </c>
      <c r="I513" s="9">
        <f t="shared" si="250"/>
        <v>0</v>
      </c>
      <c r="J513" s="9">
        <f t="shared" si="250"/>
        <v>0</v>
      </c>
      <c r="K513" s="9">
        <f t="shared" si="250"/>
        <v>10037000</v>
      </c>
      <c r="L513" s="9">
        <f t="shared" si="250"/>
        <v>0</v>
      </c>
    </row>
    <row r="514" spans="1:12" ht="51" x14ac:dyDescent="0.25">
      <c r="A514" s="7" t="s">
        <v>29</v>
      </c>
      <c r="B514" s="11" t="s">
        <v>313</v>
      </c>
      <c r="C514" s="11" t="s">
        <v>55</v>
      </c>
      <c r="D514" s="11" t="s">
        <v>125</v>
      </c>
      <c r="E514" s="11" t="s">
        <v>407</v>
      </c>
      <c r="F514" s="8"/>
      <c r="G514" s="9">
        <f t="shared" ref="G514:L514" si="251">G515</f>
        <v>500000</v>
      </c>
      <c r="H514" s="9">
        <f t="shared" si="251"/>
        <v>0</v>
      </c>
      <c r="I514" s="9">
        <f t="shared" si="251"/>
        <v>0</v>
      </c>
      <c r="J514" s="9">
        <f t="shared" si="251"/>
        <v>0</v>
      </c>
      <c r="K514" s="9">
        <f t="shared" si="251"/>
        <v>500000</v>
      </c>
      <c r="L514" s="9">
        <f t="shared" si="251"/>
        <v>0</v>
      </c>
    </row>
    <row r="515" spans="1:12" ht="25.5" x14ac:dyDescent="0.25">
      <c r="A515" s="7" t="s">
        <v>67</v>
      </c>
      <c r="B515" s="11" t="s">
        <v>313</v>
      </c>
      <c r="C515" s="11" t="s">
        <v>55</v>
      </c>
      <c r="D515" s="11" t="s">
        <v>125</v>
      </c>
      <c r="E515" s="11" t="s">
        <v>407</v>
      </c>
      <c r="F515" s="8">
        <v>600</v>
      </c>
      <c r="G515" s="9">
        <v>500000</v>
      </c>
      <c r="H515" s="9"/>
      <c r="I515" s="9">
        <v>0</v>
      </c>
      <c r="J515" s="9"/>
      <c r="K515" s="9">
        <f t="shared" ref="K515:L517" si="252">G515+I515</f>
        <v>500000</v>
      </c>
      <c r="L515" s="9">
        <f t="shared" si="252"/>
        <v>0</v>
      </c>
    </row>
    <row r="516" spans="1:12" ht="38.25" x14ac:dyDescent="0.25">
      <c r="A516" s="15" t="s">
        <v>106</v>
      </c>
      <c r="B516" s="8">
        <v>707</v>
      </c>
      <c r="C516" s="11" t="s">
        <v>55</v>
      </c>
      <c r="D516" s="11" t="s">
        <v>125</v>
      </c>
      <c r="E516" s="11" t="s">
        <v>408</v>
      </c>
      <c r="F516" s="11"/>
      <c r="G516" s="9">
        <f>G517</f>
        <v>8297190</v>
      </c>
      <c r="H516" s="9">
        <f>H517</f>
        <v>0</v>
      </c>
      <c r="I516" s="9">
        <f>I517</f>
        <v>0</v>
      </c>
      <c r="J516" s="9">
        <f>J517</f>
        <v>0</v>
      </c>
      <c r="K516" s="9">
        <f t="shared" si="252"/>
        <v>8297190</v>
      </c>
      <c r="L516" s="9">
        <f t="shared" si="252"/>
        <v>0</v>
      </c>
    </row>
    <row r="517" spans="1:12" ht="25.5" x14ac:dyDescent="0.25">
      <c r="A517" s="7" t="s">
        <v>67</v>
      </c>
      <c r="B517" s="8">
        <v>707</v>
      </c>
      <c r="C517" s="11" t="s">
        <v>55</v>
      </c>
      <c r="D517" s="11" t="s">
        <v>125</v>
      </c>
      <c r="E517" s="11" t="s">
        <v>408</v>
      </c>
      <c r="F517" s="11" t="s">
        <v>177</v>
      </c>
      <c r="G517" s="9">
        <v>8297190</v>
      </c>
      <c r="H517" s="9"/>
      <c r="I517" s="9"/>
      <c r="J517" s="9"/>
      <c r="K517" s="9">
        <f t="shared" si="252"/>
        <v>8297190</v>
      </c>
      <c r="L517" s="9">
        <f t="shared" si="252"/>
        <v>0</v>
      </c>
    </row>
    <row r="518" spans="1:12" ht="25.5" x14ac:dyDescent="0.25">
      <c r="A518" s="15" t="s">
        <v>108</v>
      </c>
      <c r="B518" s="8">
        <v>707</v>
      </c>
      <c r="C518" s="11" t="s">
        <v>55</v>
      </c>
      <c r="D518" s="11" t="s">
        <v>125</v>
      </c>
      <c r="E518" s="11" t="s">
        <v>409</v>
      </c>
      <c r="F518" s="11"/>
      <c r="G518" s="9">
        <f>G519</f>
        <v>69300</v>
      </c>
      <c r="H518" s="9">
        <f t="shared" ref="H518:L518" si="253">H519</f>
        <v>0</v>
      </c>
      <c r="I518" s="9">
        <f t="shared" si="253"/>
        <v>0</v>
      </c>
      <c r="J518" s="9">
        <f t="shared" si="253"/>
        <v>0</v>
      </c>
      <c r="K518" s="9">
        <f t="shared" si="253"/>
        <v>69300</v>
      </c>
      <c r="L518" s="9">
        <f t="shared" si="253"/>
        <v>0</v>
      </c>
    </row>
    <row r="519" spans="1:12" ht="25.5" x14ac:dyDescent="0.25">
      <c r="A519" s="7" t="s">
        <v>67</v>
      </c>
      <c r="B519" s="8">
        <v>707</v>
      </c>
      <c r="C519" s="11" t="s">
        <v>55</v>
      </c>
      <c r="D519" s="11" t="s">
        <v>125</v>
      </c>
      <c r="E519" s="11" t="s">
        <v>409</v>
      </c>
      <c r="F519" s="11" t="s">
        <v>177</v>
      </c>
      <c r="G519" s="9">
        <v>69300</v>
      </c>
      <c r="H519" s="9"/>
      <c r="I519" s="9"/>
      <c r="J519" s="9"/>
      <c r="K519" s="9">
        <f t="shared" ref="K519:L523" si="254">G519+I519</f>
        <v>69300</v>
      </c>
      <c r="L519" s="9">
        <f t="shared" si="254"/>
        <v>0</v>
      </c>
    </row>
    <row r="520" spans="1:12" ht="38.25" x14ac:dyDescent="0.25">
      <c r="A520" s="15" t="s">
        <v>106</v>
      </c>
      <c r="B520" s="8">
        <v>707</v>
      </c>
      <c r="C520" s="11" t="s">
        <v>55</v>
      </c>
      <c r="D520" s="11" t="s">
        <v>125</v>
      </c>
      <c r="E520" s="11" t="s">
        <v>410</v>
      </c>
      <c r="F520" s="11"/>
      <c r="G520" s="9">
        <f>G521</f>
        <v>220500</v>
      </c>
      <c r="H520" s="9">
        <f t="shared" ref="H520:L520" si="255">H521</f>
        <v>0</v>
      </c>
      <c r="I520" s="9">
        <f t="shared" si="255"/>
        <v>0</v>
      </c>
      <c r="J520" s="9">
        <f t="shared" si="255"/>
        <v>0</v>
      </c>
      <c r="K520" s="9">
        <f t="shared" si="255"/>
        <v>220500</v>
      </c>
      <c r="L520" s="9">
        <f t="shared" si="255"/>
        <v>0</v>
      </c>
    </row>
    <row r="521" spans="1:12" ht="25.5" x14ac:dyDescent="0.25">
      <c r="A521" s="7" t="s">
        <v>67</v>
      </c>
      <c r="B521" s="8">
        <v>707</v>
      </c>
      <c r="C521" s="11" t="s">
        <v>55</v>
      </c>
      <c r="D521" s="11" t="s">
        <v>125</v>
      </c>
      <c r="E521" s="11" t="s">
        <v>410</v>
      </c>
      <c r="F521" s="11" t="s">
        <v>177</v>
      </c>
      <c r="G521" s="9">
        <v>220500</v>
      </c>
      <c r="H521" s="9"/>
      <c r="I521" s="9"/>
      <c r="J521" s="9"/>
      <c r="K521" s="9">
        <f t="shared" si="254"/>
        <v>220500</v>
      </c>
      <c r="L521" s="9">
        <f t="shared" si="254"/>
        <v>0</v>
      </c>
    </row>
    <row r="522" spans="1:12" ht="25.5" x14ac:dyDescent="0.25">
      <c r="A522" s="15" t="s">
        <v>112</v>
      </c>
      <c r="B522" s="8">
        <v>707</v>
      </c>
      <c r="C522" s="11" t="s">
        <v>55</v>
      </c>
      <c r="D522" s="11" t="s">
        <v>125</v>
      </c>
      <c r="E522" s="11" t="s">
        <v>411</v>
      </c>
      <c r="F522" s="11"/>
      <c r="G522" s="9">
        <f>G523</f>
        <v>950010</v>
      </c>
      <c r="H522" s="9">
        <f t="shared" ref="H522:L522" si="256">H523</f>
        <v>0</v>
      </c>
      <c r="I522" s="9">
        <f t="shared" si="256"/>
        <v>0</v>
      </c>
      <c r="J522" s="9">
        <f t="shared" si="256"/>
        <v>0</v>
      </c>
      <c r="K522" s="9">
        <f t="shared" si="256"/>
        <v>950010</v>
      </c>
      <c r="L522" s="9">
        <f t="shared" si="256"/>
        <v>0</v>
      </c>
    </row>
    <row r="523" spans="1:12" ht="25.5" x14ac:dyDescent="0.25">
      <c r="A523" s="7" t="s">
        <v>67</v>
      </c>
      <c r="B523" s="8">
        <v>707</v>
      </c>
      <c r="C523" s="11" t="s">
        <v>55</v>
      </c>
      <c r="D523" s="11" t="s">
        <v>125</v>
      </c>
      <c r="E523" s="11" t="s">
        <v>411</v>
      </c>
      <c r="F523" s="11" t="s">
        <v>177</v>
      </c>
      <c r="G523" s="9">
        <v>950010</v>
      </c>
      <c r="H523" s="9"/>
      <c r="I523" s="9"/>
      <c r="J523" s="9"/>
      <c r="K523" s="9">
        <f t="shared" si="254"/>
        <v>950010</v>
      </c>
      <c r="L523" s="9">
        <f t="shared" si="254"/>
        <v>0</v>
      </c>
    </row>
    <row r="524" spans="1:12" x14ac:dyDescent="0.25">
      <c r="A524" s="7" t="s">
        <v>255</v>
      </c>
      <c r="B524" s="11" t="s">
        <v>313</v>
      </c>
      <c r="C524" s="11" t="s">
        <v>168</v>
      </c>
      <c r="D524" s="11"/>
      <c r="E524" s="11"/>
      <c r="F524" s="8"/>
      <c r="G524" s="9">
        <f>G525+G535+G553</f>
        <v>62624000</v>
      </c>
      <c r="H524" s="9">
        <f>H525+H535+H553</f>
        <v>61811000</v>
      </c>
      <c r="I524" s="9">
        <f>I525+I535+I553</f>
        <v>0</v>
      </c>
      <c r="J524" s="9">
        <f>J525+J535+J553</f>
        <v>0</v>
      </c>
      <c r="K524" s="9">
        <f>K525+K535+K553</f>
        <v>62624000</v>
      </c>
      <c r="L524" s="9">
        <f>L525+L535+L553</f>
        <v>61811000</v>
      </c>
    </row>
    <row r="525" spans="1:12" x14ac:dyDescent="0.25">
      <c r="A525" s="7" t="s">
        <v>259</v>
      </c>
      <c r="B525" s="11" t="s">
        <v>313</v>
      </c>
      <c r="C525" s="11" t="s">
        <v>168</v>
      </c>
      <c r="D525" s="11" t="s">
        <v>121</v>
      </c>
      <c r="E525" s="11"/>
      <c r="F525" s="8"/>
      <c r="G525" s="9">
        <f t="shared" ref="G525:L527" si="257">G526</f>
        <v>2556400</v>
      </c>
      <c r="H525" s="9">
        <f t="shared" si="257"/>
        <v>2556400</v>
      </c>
      <c r="I525" s="9">
        <f t="shared" si="257"/>
        <v>0</v>
      </c>
      <c r="J525" s="9">
        <f t="shared" si="257"/>
        <v>0</v>
      </c>
      <c r="K525" s="9">
        <f t="shared" si="257"/>
        <v>2556400</v>
      </c>
      <c r="L525" s="9">
        <f t="shared" si="257"/>
        <v>2556400</v>
      </c>
    </row>
    <row r="526" spans="1:12" ht="25.5" x14ac:dyDescent="0.25">
      <c r="A526" s="7" t="s">
        <v>213</v>
      </c>
      <c r="B526" s="8">
        <v>707</v>
      </c>
      <c r="C526" s="11" t="s">
        <v>168</v>
      </c>
      <c r="D526" s="11" t="s">
        <v>121</v>
      </c>
      <c r="E526" s="11" t="s">
        <v>214</v>
      </c>
      <c r="F526" s="8"/>
      <c r="G526" s="9">
        <f t="shared" si="257"/>
        <v>2556400</v>
      </c>
      <c r="H526" s="9">
        <f t="shared" si="257"/>
        <v>2556400</v>
      </c>
      <c r="I526" s="9">
        <f t="shared" si="257"/>
        <v>0</v>
      </c>
      <c r="J526" s="9">
        <f t="shared" si="257"/>
        <v>0</v>
      </c>
      <c r="K526" s="9">
        <f t="shared" si="257"/>
        <v>2556400</v>
      </c>
      <c r="L526" s="9">
        <f t="shared" si="257"/>
        <v>2556400</v>
      </c>
    </row>
    <row r="527" spans="1:12" x14ac:dyDescent="0.25">
      <c r="A527" s="7" t="s">
        <v>412</v>
      </c>
      <c r="B527" s="8">
        <v>707</v>
      </c>
      <c r="C527" s="11" t="s">
        <v>168</v>
      </c>
      <c r="D527" s="11" t="s">
        <v>121</v>
      </c>
      <c r="E527" s="11" t="s">
        <v>413</v>
      </c>
      <c r="F527" s="8"/>
      <c r="G527" s="9">
        <f>G528</f>
        <v>2556400</v>
      </c>
      <c r="H527" s="9">
        <f t="shared" si="257"/>
        <v>2556400</v>
      </c>
      <c r="I527" s="9">
        <f t="shared" si="257"/>
        <v>0</v>
      </c>
      <c r="J527" s="9">
        <f t="shared" si="257"/>
        <v>0</v>
      </c>
      <c r="K527" s="9">
        <f t="shared" si="257"/>
        <v>2556400</v>
      </c>
      <c r="L527" s="9">
        <f t="shared" si="257"/>
        <v>2556400</v>
      </c>
    </row>
    <row r="528" spans="1:12" ht="51" x14ac:dyDescent="0.25">
      <c r="A528" s="7" t="s">
        <v>414</v>
      </c>
      <c r="B528" s="8">
        <v>707</v>
      </c>
      <c r="C528" s="11" t="s">
        <v>168</v>
      </c>
      <c r="D528" s="11" t="s">
        <v>121</v>
      </c>
      <c r="E528" s="11" t="s">
        <v>415</v>
      </c>
      <c r="F528" s="8"/>
      <c r="G528" s="9">
        <f t="shared" ref="G528:L528" si="258">G529+G531+G533</f>
        <v>2556400</v>
      </c>
      <c r="H528" s="9">
        <f t="shared" si="258"/>
        <v>2556400</v>
      </c>
      <c r="I528" s="9">
        <f t="shared" si="258"/>
        <v>0</v>
      </c>
      <c r="J528" s="9">
        <f t="shared" si="258"/>
        <v>0</v>
      </c>
      <c r="K528" s="9">
        <f t="shared" si="258"/>
        <v>2556400</v>
      </c>
      <c r="L528" s="9">
        <f t="shared" si="258"/>
        <v>2556400</v>
      </c>
    </row>
    <row r="529" spans="1:12" ht="63.75" x14ac:dyDescent="0.25">
      <c r="A529" s="7" t="s">
        <v>416</v>
      </c>
      <c r="B529" s="8">
        <v>707</v>
      </c>
      <c r="C529" s="11" t="s">
        <v>168</v>
      </c>
      <c r="D529" s="11" t="s">
        <v>121</v>
      </c>
      <c r="E529" s="11" t="s">
        <v>417</v>
      </c>
      <c r="F529" s="8"/>
      <c r="G529" s="9">
        <f t="shared" ref="G529:L529" si="259">G530</f>
        <v>1999200</v>
      </c>
      <c r="H529" s="9">
        <f t="shared" si="259"/>
        <v>1999200</v>
      </c>
      <c r="I529" s="9">
        <f t="shared" si="259"/>
        <v>0</v>
      </c>
      <c r="J529" s="9">
        <f t="shared" si="259"/>
        <v>0</v>
      </c>
      <c r="K529" s="9">
        <f t="shared" si="259"/>
        <v>1999200</v>
      </c>
      <c r="L529" s="9">
        <f t="shared" si="259"/>
        <v>1999200</v>
      </c>
    </row>
    <row r="530" spans="1:12" x14ac:dyDescent="0.25">
      <c r="A530" s="7" t="s">
        <v>48</v>
      </c>
      <c r="B530" s="11" t="s">
        <v>313</v>
      </c>
      <c r="C530" s="11" t="s">
        <v>168</v>
      </c>
      <c r="D530" s="11" t="s">
        <v>121</v>
      </c>
      <c r="E530" s="11" t="s">
        <v>417</v>
      </c>
      <c r="F530" s="8">
        <v>300</v>
      </c>
      <c r="G530" s="9">
        <v>1999200</v>
      </c>
      <c r="H530" s="9">
        <v>1999200</v>
      </c>
      <c r="I530" s="9"/>
      <c r="J530" s="9"/>
      <c r="K530" s="9">
        <f>G530+I530</f>
        <v>1999200</v>
      </c>
      <c r="L530" s="9">
        <f>H530+J530</f>
        <v>1999200</v>
      </c>
    </row>
    <row r="531" spans="1:12" ht="63.75" x14ac:dyDescent="0.25">
      <c r="A531" s="7" t="s">
        <v>418</v>
      </c>
      <c r="B531" s="11" t="s">
        <v>313</v>
      </c>
      <c r="C531" s="11" t="s">
        <v>168</v>
      </c>
      <c r="D531" s="11" t="s">
        <v>121</v>
      </c>
      <c r="E531" s="11" t="s">
        <v>419</v>
      </c>
      <c r="F531" s="8"/>
      <c r="G531" s="9">
        <f t="shared" ref="G531:L531" si="260">G532</f>
        <v>33800</v>
      </c>
      <c r="H531" s="9">
        <f t="shared" si="260"/>
        <v>33800</v>
      </c>
      <c r="I531" s="9">
        <f t="shared" si="260"/>
        <v>0</v>
      </c>
      <c r="J531" s="9">
        <f t="shared" si="260"/>
        <v>0</v>
      </c>
      <c r="K531" s="9">
        <f t="shared" si="260"/>
        <v>33800</v>
      </c>
      <c r="L531" s="9">
        <f t="shared" si="260"/>
        <v>33800</v>
      </c>
    </row>
    <row r="532" spans="1:12" ht="25.5" x14ac:dyDescent="0.25">
      <c r="A532" s="7" t="s">
        <v>28</v>
      </c>
      <c r="B532" s="11" t="s">
        <v>313</v>
      </c>
      <c r="C532" s="11" t="s">
        <v>168</v>
      </c>
      <c r="D532" s="11" t="s">
        <v>121</v>
      </c>
      <c r="E532" s="11" t="s">
        <v>419</v>
      </c>
      <c r="F532" s="8">
        <v>200</v>
      </c>
      <c r="G532" s="9">
        <v>33800</v>
      </c>
      <c r="H532" s="9">
        <v>33800</v>
      </c>
      <c r="I532" s="9"/>
      <c r="J532" s="9"/>
      <c r="K532" s="9">
        <f t="shared" ref="K532:L534" si="261">G532+I532</f>
        <v>33800</v>
      </c>
      <c r="L532" s="9">
        <f t="shared" si="261"/>
        <v>33800</v>
      </c>
    </row>
    <row r="533" spans="1:12" ht="102" x14ac:dyDescent="0.25">
      <c r="A533" s="7" t="s">
        <v>420</v>
      </c>
      <c r="B533" s="11" t="s">
        <v>313</v>
      </c>
      <c r="C533" s="11" t="s">
        <v>168</v>
      </c>
      <c r="D533" s="11" t="s">
        <v>121</v>
      </c>
      <c r="E533" s="11" t="s">
        <v>421</v>
      </c>
      <c r="F533" s="8"/>
      <c r="G533" s="9">
        <f>G534</f>
        <v>523400</v>
      </c>
      <c r="H533" s="9">
        <f>H534</f>
        <v>523400</v>
      </c>
      <c r="I533" s="9">
        <f>I534</f>
        <v>0</v>
      </c>
      <c r="J533" s="9">
        <f>J534</f>
        <v>0</v>
      </c>
      <c r="K533" s="9">
        <f t="shared" si="261"/>
        <v>523400</v>
      </c>
      <c r="L533" s="9">
        <f t="shared" si="261"/>
        <v>523400</v>
      </c>
    </row>
    <row r="534" spans="1:12" x14ac:dyDescent="0.25">
      <c r="A534" s="7" t="s">
        <v>48</v>
      </c>
      <c r="B534" s="11" t="s">
        <v>313</v>
      </c>
      <c r="C534" s="11" t="s">
        <v>168</v>
      </c>
      <c r="D534" s="11" t="s">
        <v>121</v>
      </c>
      <c r="E534" s="11" t="s">
        <v>421</v>
      </c>
      <c r="F534" s="8">
        <v>300</v>
      </c>
      <c r="G534" s="9">
        <v>523400</v>
      </c>
      <c r="H534" s="9">
        <v>523400</v>
      </c>
      <c r="I534" s="9"/>
      <c r="J534" s="9"/>
      <c r="K534" s="9">
        <f t="shared" si="261"/>
        <v>523400</v>
      </c>
      <c r="L534" s="9">
        <f t="shared" si="261"/>
        <v>523400</v>
      </c>
    </row>
    <row r="535" spans="1:12" x14ac:dyDescent="0.25">
      <c r="A535" s="7" t="s">
        <v>264</v>
      </c>
      <c r="B535" s="11" t="s">
        <v>313</v>
      </c>
      <c r="C535" s="11" t="s">
        <v>168</v>
      </c>
      <c r="D535" s="11" t="s">
        <v>31</v>
      </c>
      <c r="E535" s="11"/>
      <c r="F535" s="8"/>
      <c r="G535" s="9">
        <f t="shared" ref="G535:L535" si="262">G536</f>
        <v>59254600</v>
      </c>
      <c r="H535" s="9">
        <f t="shared" si="262"/>
        <v>59254600</v>
      </c>
      <c r="I535" s="9">
        <f t="shared" si="262"/>
        <v>0</v>
      </c>
      <c r="J535" s="9">
        <f t="shared" si="262"/>
        <v>0</v>
      </c>
      <c r="K535" s="9">
        <f t="shared" si="262"/>
        <v>59254600</v>
      </c>
      <c r="L535" s="9">
        <f t="shared" si="262"/>
        <v>59254600</v>
      </c>
    </row>
    <row r="536" spans="1:12" ht="25.5" x14ac:dyDescent="0.25">
      <c r="A536" s="7" t="s">
        <v>213</v>
      </c>
      <c r="B536" s="11" t="s">
        <v>313</v>
      </c>
      <c r="C536" s="11" t="s">
        <v>168</v>
      </c>
      <c r="D536" s="11" t="s">
        <v>31</v>
      </c>
      <c r="E536" s="11" t="s">
        <v>214</v>
      </c>
      <c r="F536" s="8"/>
      <c r="G536" s="9">
        <f t="shared" ref="G536:L536" si="263">G537+G544</f>
        <v>59254600</v>
      </c>
      <c r="H536" s="9">
        <f t="shared" si="263"/>
        <v>59254600</v>
      </c>
      <c r="I536" s="9">
        <f t="shared" si="263"/>
        <v>0</v>
      </c>
      <c r="J536" s="9">
        <f t="shared" si="263"/>
        <v>0</v>
      </c>
      <c r="K536" s="9">
        <f t="shared" si="263"/>
        <v>59254600</v>
      </c>
      <c r="L536" s="9">
        <f t="shared" si="263"/>
        <v>59254600</v>
      </c>
    </row>
    <row r="537" spans="1:12" ht="25.5" x14ac:dyDescent="0.25">
      <c r="A537" s="7" t="s">
        <v>340</v>
      </c>
      <c r="B537" s="11" t="s">
        <v>313</v>
      </c>
      <c r="C537" s="11" t="s">
        <v>168</v>
      </c>
      <c r="D537" s="11" t="s">
        <v>31</v>
      </c>
      <c r="E537" s="11" t="s">
        <v>216</v>
      </c>
      <c r="F537" s="8"/>
      <c r="G537" s="9">
        <f t="shared" ref="G537:L537" si="264">G538</f>
        <v>24004200</v>
      </c>
      <c r="H537" s="9">
        <f t="shared" si="264"/>
        <v>24004200</v>
      </c>
      <c r="I537" s="9">
        <f t="shared" si="264"/>
        <v>0</v>
      </c>
      <c r="J537" s="9">
        <f t="shared" si="264"/>
        <v>0</v>
      </c>
      <c r="K537" s="9">
        <f t="shared" si="264"/>
        <v>24004200</v>
      </c>
      <c r="L537" s="9">
        <f t="shared" si="264"/>
        <v>24004200</v>
      </c>
    </row>
    <row r="538" spans="1:12" ht="38.25" x14ac:dyDescent="0.25">
      <c r="A538" s="7" t="s">
        <v>324</v>
      </c>
      <c r="B538" s="11" t="s">
        <v>313</v>
      </c>
      <c r="C538" s="11" t="s">
        <v>168</v>
      </c>
      <c r="D538" s="11" t="s">
        <v>31</v>
      </c>
      <c r="E538" s="11" t="s">
        <v>325</v>
      </c>
      <c r="F538" s="8"/>
      <c r="G538" s="9">
        <f t="shared" ref="G538:L538" si="265">G539+G542</f>
        <v>24004200</v>
      </c>
      <c r="H538" s="9">
        <f t="shared" si="265"/>
        <v>24004200</v>
      </c>
      <c r="I538" s="9">
        <f t="shared" si="265"/>
        <v>0</v>
      </c>
      <c r="J538" s="9">
        <f t="shared" si="265"/>
        <v>0</v>
      </c>
      <c r="K538" s="9">
        <f t="shared" si="265"/>
        <v>24004200</v>
      </c>
      <c r="L538" s="9">
        <f t="shared" si="265"/>
        <v>24004200</v>
      </c>
    </row>
    <row r="539" spans="1:12" ht="89.25" x14ac:dyDescent="0.25">
      <c r="A539" s="7" t="s">
        <v>422</v>
      </c>
      <c r="B539" s="11" t="s">
        <v>313</v>
      </c>
      <c r="C539" s="11" t="s">
        <v>168</v>
      </c>
      <c r="D539" s="11" t="s">
        <v>31</v>
      </c>
      <c r="E539" s="11" t="s">
        <v>423</v>
      </c>
      <c r="F539" s="8"/>
      <c r="G539" s="9">
        <f t="shared" ref="G539:L539" si="266">SUM(G540:G541)</f>
        <v>585500</v>
      </c>
      <c r="H539" s="9">
        <f t="shared" si="266"/>
        <v>585500</v>
      </c>
      <c r="I539" s="9">
        <f t="shared" si="266"/>
        <v>0</v>
      </c>
      <c r="J539" s="9">
        <f t="shared" si="266"/>
        <v>0</v>
      </c>
      <c r="K539" s="9">
        <f t="shared" si="266"/>
        <v>585500</v>
      </c>
      <c r="L539" s="9">
        <f t="shared" si="266"/>
        <v>585500</v>
      </c>
    </row>
    <row r="540" spans="1:12" ht="25.5" x14ac:dyDescent="0.25">
      <c r="A540" s="7" t="s">
        <v>28</v>
      </c>
      <c r="B540" s="11" t="s">
        <v>313</v>
      </c>
      <c r="C540" s="11" t="s">
        <v>168</v>
      </c>
      <c r="D540" s="11" t="s">
        <v>31</v>
      </c>
      <c r="E540" s="11" t="s">
        <v>423</v>
      </c>
      <c r="F540" s="8">
        <v>200</v>
      </c>
      <c r="G540" s="9">
        <v>234194</v>
      </c>
      <c r="H540" s="9">
        <v>234194</v>
      </c>
      <c r="I540" s="9"/>
      <c r="J540" s="9"/>
      <c r="K540" s="9">
        <f>G540+I540</f>
        <v>234194</v>
      </c>
      <c r="L540" s="9">
        <f>H540+J540</f>
        <v>234194</v>
      </c>
    </row>
    <row r="541" spans="1:12" ht="25.5" x14ac:dyDescent="0.25">
      <c r="A541" s="7" t="s">
        <v>67</v>
      </c>
      <c r="B541" s="11" t="s">
        <v>313</v>
      </c>
      <c r="C541" s="11" t="s">
        <v>168</v>
      </c>
      <c r="D541" s="11" t="s">
        <v>31</v>
      </c>
      <c r="E541" s="11" t="s">
        <v>423</v>
      </c>
      <c r="F541" s="8">
        <v>600</v>
      </c>
      <c r="G541" s="9">
        <v>351306</v>
      </c>
      <c r="H541" s="9">
        <v>351306</v>
      </c>
      <c r="I541" s="9"/>
      <c r="J541" s="9"/>
      <c r="K541" s="9">
        <f>G541+I541</f>
        <v>351306</v>
      </c>
      <c r="L541" s="9">
        <f>H541+J541</f>
        <v>351306</v>
      </c>
    </row>
    <row r="542" spans="1:12" ht="51" x14ac:dyDescent="0.25">
      <c r="A542" s="7" t="s">
        <v>424</v>
      </c>
      <c r="B542" s="11" t="s">
        <v>313</v>
      </c>
      <c r="C542" s="11" t="s">
        <v>168</v>
      </c>
      <c r="D542" s="11" t="s">
        <v>31</v>
      </c>
      <c r="E542" s="11" t="s">
        <v>425</v>
      </c>
      <c r="F542" s="8"/>
      <c r="G542" s="9">
        <f t="shared" ref="G542:L542" si="267">G543</f>
        <v>23418700</v>
      </c>
      <c r="H542" s="9">
        <f t="shared" si="267"/>
        <v>23418700</v>
      </c>
      <c r="I542" s="9">
        <f t="shared" si="267"/>
        <v>0</v>
      </c>
      <c r="J542" s="9">
        <f t="shared" si="267"/>
        <v>0</v>
      </c>
      <c r="K542" s="9">
        <f t="shared" si="267"/>
        <v>23418700</v>
      </c>
      <c r="L542" s="9">
        <f t="shared" si="267"/>
        <v>23418700</v>
      </c>
    </row>
    <row r="543" spans="1:12" x14ac:dyDescent="0.25">
      <c r="A543" s="7" t="s">
        <v>48</v>
      </c>
      <c r="B543" s="11" t="s">
        <v>313</v>
      </c>
      <c r="C543" s="11" t="s">
        <v>168</v>
      </c>
      <c r="D543" s="11" t="s">
        <v>31</v>
      </c>
      <c r="E543" s="11" t="s">
        <v>425</v>
      </c>
      <c r="F543" s="8">
        <v>300</v>
      </c>
      <c r="G543" s="9">
        <v>23418700</v>
      </c>
      <c r="H543" s="9">
        <v>23418700</v>
      </c>
      <c r="I543" s="9"/>
      <c r="J543" s="9"/>
      <c r="K543" s="9">
        <f>G543+I543</f>
        <v>23418700</v>
      </c>
      <c r="L543" s="9">
        <f>H543+J543</f>
        <v>23418700</v>
      </c>
    </row>
    <row r="544" spans="1:12" x14ac:dyDescent="0.25">
      <c r="A544" s="7" t="s">
        <v>426</v>
      </c>
      <c r="B544" s="11" t="s">
        <v>313</v>
      </c>
      <c r="C544" s="11" t="s">
        <v>168</v>
      </c>
      <c r="D544" s="11" t="s">
        <v>31</v>
      </c>
      <c r="E544" s="11" t="s">
        <v>413</v>
      </c>
      <c r="F544" s="8"/>
      <c r="G544" s="9">
        <f t="shared" ref="G544:L544" si="268">G545</f>
        <v>35250400</v>
      </c>
      <c r="H544" s="9">
        <f t="shared" si="268"/>
        <v>35250400</v>
      </c>
      <c r="I544" s="9">
        <f t="shared" si="268"/>
        <v>0</v>
      </c>
      <c r="J544" s="9">
        <f t="shared" si="268"/>
        <v>0</v>
      </c>
      <c r="K544" s="9">
        <f t="shared" si="268"/>
        <v>35250400</v>
      </c>
      <c r="L544" s="9">
        <f t="shared" si="268"/>
        <v>35250400</v>
      </c>
    </row>
    <row r="545" spans="1:12" ht="38.25" x14ac:dyDescent="0.25">
      <c r="A545" s="7" t="s">
        <v>427</v>
      </c>
      <c r="B545" s="11" t="s">
        <v>313</v>
      </c>
      <c r="C545" s="11" t="s">
        <v>168</v>
      </c>
      <c r="D545" s="11" t="s">
        <v>31</v>
      </c>
      <c r="E545" s="11" t="s">
        <v>428</v>
      </c>
      <c r="F545" s="8"/>
      <c r="G545" s="9">
        <f>G546+G548+G550</f>
        <v>35250400</v>
      </c>
      <c r="H545" s="9">
        <f>H546+H548+H550</f>
        <v>35250400</v>
      </c>
      <c r="I545" s="9">
        <f>I546+I548+I550</f>
        <v>0</v>
      </c>
      <c r="J545" s="9">
        <f>J546+J548+J550</f>
        <v>0</v>
      </c>
      <c r="K545" s="9">
        <f>K546+K548+K550</f>
        <v>35250400</v>
      </c>
      <c r="L545" s="9">
        <f>L546+L548+L550</f>
        <v>35250400</v>
      </c>
    </row>
    <row r="546" spans="1:12" ht="38.25" x14ac:dyDescent="0.25">
      <c r="A546" s="7" t="s">
        <v>429</v>
      </c>
      <c r="B546" s="11" t="s">
        <v>313</v>
      </c>
      <c r="C546" s="11" t="s">
        <v>168</v>
      </c>
      <c r="D546" s="11" t="s">
        <v>31</v>
      </c>
      <c r="E546" s="11" t="s">
        <v>430</v>
      </c>
      <c r="F546" s="8"/>
      <c r="G546" s="9">
        <f t="shared" ref="G546:L546" si="269">SUM(G547:G547)</f>
        <v>28841100</v>
      </c>
      <c r="H546" s="9">
        <f t="shared" si="269"/>
        <v>28841100</v>
      </c>
      <c r="I546" s="9">
        <f t="shared" si="269"/>
        <v>0</v>
      </c>
      <c r="J546" s="9">
        <f t="shared" si="269"/>
        <v>0</v>
      </c>
      <c r="K546" s="9">
        <f t="shared" si="269"/>
        <v>28841100</v>
      </c>
      <c r="L546" s="9">
        <f t="shared" si="269"/>
        <v>28841100</v>
      </c>
    </row>
    <row r="547" spans="1:12" x14ac:dyDescent="0.25">
      <c r="A547" s="7" t="s">
        <v>48</v>
      </c>
      <c r="B547" s="11" t="s">
        <v>313</v>
      </c>
      <c r="C547" s="11" t="s">
        <v>168</v>
      </c>
      <c r="D547" s="11" t="s">
        <v>31</v>
      </c>
      <c r="E547" s="11" t="s">
        <v>430</v>
      </c>
      <c r="F547" s="8">
        <v>300</v>
      </c>
      <c r="G547" s="9">
        <v>28841100</v>
      </c>
      <c r="H547" s="9">
        <v>28841100</v>
      </c>
      <c r="I547" s="9"/>
      <c r="J547" s="9"/>
      <c r="K547" s="9">
        <f>G547+I547</f>
        <v>28841100</v>
      </c>
      <c r="L547" s="9">
        <f>H547+J547</f>
        <v>28841100</v>
      </c>
    </row>
    <row r="548" spans="1:12" ht="63.75" x14ac:dyDescent="0.25">
      <c r="A548" s="7" t="s">
        <v>431</v>
      </c>
      <c r="B548" s="11" t="s">
        <v>313</v>
      </c>
      <c r="C548" s="11" t="s">
        <v>168</v>
      </c>
      <c r="D548" s="11" t="s">
        <v>31</v>
      </c>
      <c r="E548" s="11" t="s">
        <v>432</v>
      </c>
      <c r="F548" s="8"/>
      <c r="G548" s="9">
        <f>SUM(G549:G549)</f>
        <v>39300</v>
      </c>
      <c r="H548" s="9">
        <f>SUM(H549:H549)</f>
        <v>39300</v>
      </c>
      <c r="I548" s="9">
        <f>SUM(I549:I549)</f>
        <v>0</v>
      </c>
      <c r="J548" s="9">
        <f>SUM(J549:J549)</f>
        <v>0</v>
      </c>
      <c r="K548" s="9">
        <f>SUM(K549:K549)</f>
        <v>39300</v>
      </c>
      <c r="L548" s="9">
        <f>SUM(L549:L549)</f>
        <v>39300</v>
      </c>
    </row>
    <row r="549" spans="1:12" x14ac:dyDescent="0.25">
      <c r="A549" s="7" t="s">
        <v>48</v>
      </c>
      <c r="B549" s="11" t="s">
        <v>313</v>
      </c>
      <c r="C549" s="11" t="s">
        <v>168</v>
      </c>
      <c r="D549" s="11" t="s">
        <v>31</v>
      </c>
      <c r="E549" s="11" t="s">
        <v>432</v>
      </c>
      <c r="F549" s="8">
        <v>300</v>
      </c>
      <c r="G549" s="9">
        <v>39300</v>
      </c>
      <c r="H549" s="9">
        <v>39300</v>
      </c>
      <c r="I549" s="9"/>
      <c r="J549" s="9"/>
      <c r="K549" s="9">
        <f>G549+I549</f>
        <v>39300</v>
      </c>
      <c r="L549" s="9">
        <f>H549+J549</f>
        <v>39300</v>
      </c>
    </row>
    <row r="550" spans="1:12" ht="76.5" x14ac:dyDescent="0.25">
      <c r="A550" s="7" t="s">
        <v>433</v>
      </c>
      <c r="B550" s="11" t="s">
        <v>313</v>
      </c>
      <c r="C550" s="11" t="s">
        <v>168</v>
      </c>
      <c r="D550" s="11" t="s">
        <v>31</v>
      </c>
      <c r="E550" s="11" t="s">
        <v>434</v>
      </c>
      <c r="F550" s="8"/>
      <c r="G550" s="9">
        <f t="shared" ref="G550:L550" si="270">SUM(G551:G552)</f>
        <v>6369999.9999999991</v>
      </c>
      <c r="H550" s="9">
        <f t="shared" si="270"/>
        <v>6369999.9999999991</v>
      </c>
      <c r="I550" s="9">
        <f t="shared" si="270"/>
        <v>0</v>
      </c>
      <c r="J550" s="9">
        <f t="shared" si="270"/>
        <v>0</v>
      </c>
      <c r="K550" s="9">
        <f t="shared" si="270"/>
        <v>6369999.9999999991</v>
      </c>
      <c r="L550" s="9">
        <f t="shared" si="270"/>
        <v>6369999.9999999991</v>
      </c>
    </row>
    <row r="551" spans="1:12" ht="51" x14ac:dyDescent="0.25">
      <c r="A551" s="7" t="s">
        <v>25</v>
      </c>
      <c r="B551" s="11" t="s">
        <v>313</v>
      </c>
      <c r="C551" s="11" t="s">
        <v>168</v>
      </c>
      <c r="D551" s="11" t="s">
        <v>31</v>
      </c>
      <c r="E551" s="11" t="s">
        <v>434</v>
      </c>
      <c r="F551" s="8">
        <v>100</v>
      </c>
      <c r="G551" s="9">
        <f>5790496.31+160000+57904.96</f>
        <v>6008401.2699999996</v>
      </c>
      <c r="H551" s="9">
        <f>5790496.31+160000+57904.96</f>
        <v>6008401.2699999996</v>
      </c>
      <c r="I551" s="9"/>
      <c r="J551" s="9"/>
      <c r="K551" s="9">
        <f>G551+I551</f>
        <v>6008401.2699999996</v>
      </c>
      <c r="L551" s="9">
        <f>H551+J551</f>
        <v>6008401.2699999996</v>
      </c>
    </row>
    <row r="552" spans="1:12" ht="25.5" x14ac:dyDescent="0.25">
      <c r="A552" s="7" t="s">
        <v>28</v>
      </c>
      <c r="B552" s="11" t="s">
        <v>313</v>
      </c>
      <c r="C552" s="11" t="s">
        <v>168</v>
      </c>
      <c r="D552" s="11" t="s">
        <v>31</v>
      </c>
      <c r="E552" s="11" t="s">
        <v>434</v>
      </c>
      <c r="F552" s="8">
        <v>200</v>
      </c>
      <c r="G552" s="9">
        <f>579503.69-160000-57904.96</f>
        <v>361598.72999999992</v>
      </c>
      <c r="H552" s="9">
        <f>579503.69-160000-57904.96</f>
        <v>361598.72999999992</v>
      </c>
      <c r="I552" s="9"/>
      <c r="J552" s="9"/>
      <c r="K552" s="9">
        <f>G552+I552</f>
        <v>361598.72999999992</v>
      </c>
      <c r="L552" s="9">
        <f>H552+J552</f>
        <v>361598.72999999992</v>
      </c>
    </row>
    <row r="553" spans="1:12" x14ac:dyDescent="0.25">
      <c r="A553" s="27" t="s">
        <v>269</v>
      </c>
      <c r="B553" s="8">
        <v>707</v>
      </c>
      <c r="C553" s="11" t="s">
        <v>168</v>
      </c>
      <c r="D553" s="11" t="s">
        <v>206</v>
      </c>
      <c r="E553" s="11"/>
      <c r="F553" s="11"/>
      <c r="G553" s="9">
        <f t="shared" ref="G553:L557" si="271">G554</f>
        <v>813000</v>
      </c>
      <c r="H553" s="9">
        <f t="shared" si="271"/>
        <v>0</v>
      </c>
      <c r="I553" s="9">
        <f t="shared" si="271"/>
        <v>0</v>
      </c>
      <c r="J553" s="9">
        <f t="shared" si="271"/>
        <v>0</v>
      </c>
      <c r="K553" s="9">
        <f t="shared" si="271"/>
        <v>813000</v>
      </c>
      <c r="L553" s="9">
        <f t="shared" si="271"/>
        <v>0</v>
      </c>
    </row>
    <row r="554" spans="1:12" ht="25.5" x14ac:dyDescent="0.25">
      <c r="A554" s="10" t="s">
        <v>59</v>
      </c>
      <c r="B554" s="8">
        <v>707</v>
      </c>
      <c r="C554" s="11" t="s">
        <v>168</v>
      </c>
      <c r="D554" s="11" t="s">
        <v>206</v>
      </c>
      <c r="E554" s="11" t="s">
        <v>60</v>
      </c>
      <c r="F554" s="11"/>
      <c r="G554" s="9">
        <f t="shared" si="271"/>
        <v>813000</v>
      </c>
      <c r="H554" s="9">
        <f t="shared" si="271"/>
        <v>0</v>
      </c>
      <c r="I554" s="9">
        <f t="shared" si="271"/>
        <v>0</v>
      </c>
      <c r="J554" s="9">
        <f t="shared" si="271"/>
        <v>0</v>
      </c>
      <c r="K554" s="9">
        <f t="shared" si="271"/>
        <v>813000</v>
      </c>
      <c r="L554" s="9">
        <f t="shared" si="271"/>
        <v>0</v>
      </c>
    </row>
    <row r="555" spans="1:12" x14ac:dyDescent="0.25">
      <c r="A555" s="7" t="s">
        <v>354</v>
      </c>
      <c r="B555" s="8">
        <v>707</v>
      </c>
      <c r="C555" s="11" t="s">
        <v>168</v>
      </c>
      <c r="D555" s="11" t="s">
        <v>206</v>
      </c>
      <c r="E555" s="11" t="s">
        <v>271</v>
      </c>
      <c r="F555" s="11"/>
      <c r="G555" s="9">
        <f t="shared" si="271"/>
        <v>813000</v>
      </c>
      <c r="H555" s="9">
        <f t="shared" si="271"/>
        <v>0</v>
      </c>
      <c r="I555" s="9">
        <f t="shared" si="271"/>
        <v>0</v>
      </c>
      <c r="J555" s="9">
        <f t="shared" si="271"/>
        <v>0</v>
      </c>
      <c r="K555" s="9">
        <f t="shared" si="271"/>
        <v>813000</v>
      </c>
      <c r="L555" s="9">
        <f t="shared" si="271"/>
        <v>0</v>
      </c>
    </row>
    <row r="556" spans="1:12" ht="25.5" x14ac:dyDescent="0.25">
      <c r="A556" s="7" t="s">
        <v>355</v>
      </c>
      <c r="B556" s="8">
        <v>707</v>
      </c>
      <c r="C556" s="11" t="s">
        <v>168</v>
      </c>
      <c r="D556" s="11" t="s">
        <v>206</v>
      </c>
      <c r="E556" s="11" t="s">
        <v>356</v>
      </c>
      <c r="F556" s="11"/>
      <c r="G556" s="9">
        <f>G557</f>
        <v>813000</v>
      </c>
      <c r="H556" s="9">
        <f t="shared" si="271"/>
        <v>0</v>
      </c>
      <c r="I556" s="9">
        <f t="shared" si="271"/>
        <v>0</v>
      </c>
      <c r="J556" s="9">
        <f t="shared" si="271"/>
        <v>0</v>
      </c>
      <c r="K556" s="9">
        <f t="shared" si="271"/>
        <v>813000</v>
      </c>
      <c r="L556" s="9">
        <f t="shared" si="271"/>
        <v>0</v>
      </c>
    </row>
    <row r="557" spans="1:12" x14ac:dyDescent="0.25">
      <c r="A557" s="13" t="s">
        <v>89</v>
      </c>
      <c r="B557" s="8">
        <v>707</v>
      </c>
      <c r="C557" s="11" t="s">
        <v>168</v>
      </c>
      <c r="D557" s="11" t="s">
        <v>206</v>
      </c>
      <c r="E557" s="11" t="s">
        <v>435</v>
      </c>
      <c r="F557" s="11"/>
      <c r="G557" s="9">
        <f t="shared" si="271"/>
        <v>813000</v>
      </c>
      <c r="H557" s="9">
        <f t="shared" si="271"/>
        <v>0</v>
      </c>
      <c r="I557" s="9">
        <f t="shared" si="271"/>
        <v>0</v>
      </c>
      <c r="J557" s="9">
        <f t="shared" si="271"/>
        <v>0</v>
      </c>
      <c r="K557" s="9">
        <f t="shared" si="271"/>
        <v>813000</v>
      </c>
      <c r="L557" s="9">
        <f t="shared" si="271"/>
        <v>0</v>
      </c>
    </row>
    <row r="558" spans="1:12" ht="25.5" x14ac:dyDescent="0.25">
      <c r="A558" s="7" t="s">
        <v>67</v>
      </c>
      <c r="B558" s="8">
        <v>707</v>
      </c>
      <c r="C558" s="11" t="s">
        <v>168</v>
      </c>
      <c r="D558" s="11" t="s">
        <v>206</v>
      </c>
      <c r="E558" s="11" t="s">
        <v>435</v>
      </c>
      <c r="F558" s="11" t="s">
        <v>177</v>
      </c>
      <c r="G558" s="9">
        <v>813000</v>
      </c>
      <c r="H558" s="9"/>
      <c r="I558" s="9"/>
      <c r="J558" s="9"/>
      <c r="K558" s="9">
        <f>G558+I558</f>
        <v>813000</v>
      </c>
      <c r="L558" s="9">
        <f>H558+J558</f>
        <v>0</v>
      </c>
    </row>
    <row r="559" spans="1:12" s="31" customFormat="1" ht="25.5" x14ac:dyDescent="0.25">
      <c r="A559" s="38" t="s">
        <v>436</v>
      </c>
      <c r="B559" s="22">
        <v>709</v>
      </c>
      <c r="C559" s="22"/>
      <c r="D559" s="22"/>
      <c r="E559" s="22"/>
      <c r="F559" s="22"/>
      <c r="G559" s="30">
        <f>G560+G582+G607</f>
        <v>337343054.87</v>
      </c>
      <c r="H559" s="30">
        <f t="shared" ref="H559:L559" si="272">H560+H582+H607</f>
        <v>3038711.51</v>
      </c>
      <c r="I559" s="30">
        <f t="shared" si="272"/>
        <v>0</v>
      </c>
      <c r="J559" s="30">
        <f t="shared" si="272"/>
        <v>0</v>
      </c>
      <c r="K559" s="30">
        <f t="shared" si="272"/>
        <v>337343054.87</v>
      </c>
      <c r="L559" s="30">
        <f t="shared" si="272"/>
        <v>3038711.51</v>
      </c>
    </row>
    <row r="560" spans="1:12" x14ac:dyDescent="0.25">
      <c r="A560" s="10" t="s">
        <v>15</v>
      </c>
      <c r="B560" s="8">
        <v>709</v>
      </c>
      <c r="C560" s="11" t="s">
        <v>16</v>
      </c>
      <c r="D560" s="11" t="s">
        <v>2</v>
      </c>
      <c r="E560" s="8"/>
      <c r="F560" s="8"/>
      <c r="G560" s="9">
        <f>G561+G572</f>
        <v>3615180.55</v>
      </c>
      <c r="H560" s="9">
        <f>H561+H572</f>
        <v>0</v>
      </c>
      <c r="I560" s="9">
        <f>I561+I572</f>
        <v>0</v>
      </c>
      <c r="J560" s="9">
        <f>J561+J572</f>
        <v>0</v>
      </c>
      <c r="K560" s="9">
        <f>K561+K572</f>
        <v>3615180.55</v>
      </c>
      <c r="L560" s="9">
        <f>L561+L572</f>
        <v>0</v>
      </c>
    </row>
    <row r="561" spans="1:12" ht="38.25" x14ac:dyDescent="0.25">
      <c r="A561" s="7" t="s">
        <v>30</v>
      </c>
      <c r="B561" s="8">
        <v>709</v>
      </c>
      <c r="C561" s="11" t="s">
        <v>16</v>
      </c>
      <c r="D561" s="11" t="s">
        <v>31</v>
      </c>
      <c r="E561" s="8"/>
      <c r="F561" s="8"/>
      <c r="G561" s="9">
        <f>G568+G562</f>
        <v>3482347.71</v>
      </c>
      <c r="H561" s="9">
        <f>H568+H562</f>
        <v>0</v>
      </c>
      <c r="I561" s="9">
        <f>I568+I562</f>
        <v>0</v>
      </c>
      <c r="J561" s="9">
        <f>J568+J562</f>
        <v>0</v>
      </c>
      <c r="K561" s="9">
        <f>K568+K562</f>
        <v>3482347.71</v>
      </c>
      <c r="L561" s="9">
        <f>L568+L562</f>
        <v>0</v>
      </c>
    </row>
    <row r="562" spans="1:12" ht="25.5" x14ac:dyDescent="0.25">
      <c r="A562" s="7" t="s">
        <v>32</v>
      </c>
      <c r="B562" s="8">
        <v>709</v>
      </c>
      <c r="C562" s="11" t="s">
        <v>16</v>
      </c>
      <c r="D562" s="11" t="s">
        <v>31</v>
      </c>
      <c r="E562" s="11" t="s">
        <v>33</v>
      </c>
      <c r="F562" s="8"/>
      <c r="G562" s="9">
        <f t="shared" ref="G562:L563" si="273">G563</f>
        <v>40000</v>
      </c>
      <c r="H562" s="9">
        <f t="shared" si="273"/>
        <v>0</v>
      </c>
      <c r="I562" s="9">
        <f t="shared" si="273"/>
        <v>0</v>
      </c>
      <c r="J562" s="9">
        <f t="shared" si="273"/>
        <v>0</v>
      </c>
      <c r="K562" s="9">
        <f t="shared" si="273"/>
        <v>40000</v>
      </c>
      <c r="L562" s="9">
        <f t="shared" si="273"/>
        <v>0</v>
      </c>
    </row>
    <row r="563" spans="1:12" ht="25.5" x14ac:dyDescent="0.25">
      <c r="A563" s="7" t="s">
        <v>34</v>
      </c>
      <c r="B563" s="8">
        <v>709</v>
      </c>
      <c r="C563" s="11" t="s">
        <v>16</v>
      </c>
      <c r="D563" s="11" t="s">
        <v>31</v>
      </c>
      <c r="E563" s="11" t="s">
        <v>35</v>
      </c>
      <c r="F563" s="8"/>
      <c r="G563" s="9">
        <f>G564</f>
        <v>40000</v>
      </c>
      <c r="H563" s="9">
        <f t="shared" si="273"/>
        <v>0</v>
      </c>
      <c r="I563" s="9">
        <f t="shared" si="273"/>
        <v>0</v>
      </c>
      <c r="J563" s="9">
        <f t="shared" si="273"/>
        <v>0</v>
      </c>
      <c r="K563" s="9">
        <f t="shared" si="273"/>
        <v>40000</v>
      </c>
      <c r="L563" s="9">
        <f t="shared" si="273"/>
        <v>0</v>
      </c>
    </row>
    <row r="564" spans="1:12" ht="38.25" x14ac:dyDescent="0.25">
      <c r="A564" s="7" t="s">
        <v>36</v>
      </c>
      <c r="B564" s="8">
        <v>709</v>
      </c>
      <c r="C564" s="11" t="s">
        <v>16</v>
      </c>
      <c r="D564" s="11" t="s">
        <v>31</v>
      </c>
      <c r="E564" s="11" t="s">
        <v>37</v>
      </c>
      <c r="F564" s="8"/>
      <c r="G564" s="9">
        <f t="shared" ref="G564:L564" si="274">G565</f>
        <v>40000</v>
      </c>
      <c r="H564" s="9">
        <f t="shared" si="274"/>
        <v>0</v>
      </c>
      <c r="I564" s="9">
        <f t="shared" si="274"/>
        <v>0</v>
      </c>
      <c r="J564" s="9">
        <f t="shared" si="274"/>
        <v>0</v>
      </c>
      <c r="K564" s="9">
        <f t="shared" si="274"/>
        <v>40000</v>
      </c>
      <c r="L564" s="9">
        <f t="shared" si="274"/>
        <v>0</v>
      </c>
    </row>
    <row r="565" spans="1:12" x14ac:dyDescent="0.25">
      <c r="A565" s="7" t="s">
        <v>38</v>
      </c>
      <c r="B565" s="8">
        <v>709</v>
      </c>
      <c r="C565" s="11" t="s">
        <v>16</v>
      </c>
      <c r="D565" s="11" t="s">
        <v>31</v>
      </c>
      <c r="E565" s="11" t="s">
        <v>39</v>
      </c>
      <c r="F565" s="8"/>
      <c r="G565" s="9">
        <f t="shared" ref="G565:L565" si="275">SUM(G566:G567)</f>
        <v>40000</v>
      </c>
      <c r="H565" s="9">
        <f t="shared" si="275"/>
        <v>0</v>
      </c>
      <c r="I565" s="9">
        <f t="shared" si="275"/>
        <v>0</v>
      </c>
      <c r="J565" s="9">
        <f t="shared" si="275"/>
        <v>0</v>
      </c>
      <c r="K565" s="9">
        <f t="shared" si="275"/>
        <v>40000</v>
      </c>
      <c r="L565" s="9">
        <f t="shared" si="275"/>
        <v>0</v>
      </c>
    </row>
    <row r="566" spans="1:12" ht="51" x14ac:dyDescent="0.25">
      <c r="A566" s="7" t="s">
        <v>25</v>
      </c>
      <c r="B566" s="8">
        <v>709</v>
      </c>
      <c r="C566" s="11" t="s">
        <v>16</v>
      </c>
      <c r="D566" s="11" t="s">
        <v>31</v>
      </c>
      <c r="E566" s="11" t="s">
        <v>39</v>
      </c>
      <c r="F566" s="8">
        <v>100</v>
      </c>
      <c r="G566" s="9">
        <v>25000</v>
      </c>
      <c r="H566" s="9"/>
      <c r="I566" s="9"/>
      <c r="J566" s="9"/>
      <c r="K566" s="9">
        <f>G566+I566</f>
        <v>25000</v>
      </c>
      <c r="L566" s="9">
        <f>H566+J566</f>
        <v>0</v>
      </c>
    </row>
    <row r="567" spans="1:12" ht="25.5" x14ac:dyDescent="0.25">
      <c r="A567" s="7" t="s">
        <v>28</v>
      </c>
      <c r="B567" s="8">
        <v>709</v>
      </c>
      <c r="C567" s="11" t="s">
        <v>16</v>
      </c>
      <c r="D567" s="11" t="s">
        <v>31</v>
      </c>
      <c r="E567" s="11" t="s">
        <v>39</v>
      </c>
      <c r="F567" s="8">
        <v>200</v>
      </c>
      <c r="G567" s="9">
        <v>15000</v>
      </c>
      <c r="H567" s="9"/>
      <c r="I567" s="9"/>
      <c r="J567" s="9"/>
      <c r="K567" s="9">
        <f>G567+I567</f>
        <v>15000</v>
      </c>
      <c r="L567" s="9">
        <f>H567+J567</f>
        <v>0</v>
      </c>
    </row>
    <row r="568" spans="1:12" x14ac:dyDescent="0.25">
      <c r="A568" s="12" t="s">
        <v>19</v>
      </c>
      <c r="B568" s="8">
        <v>709</v>
      </c>
      <c r="C568" s="11" t="s">
        <v>16</v>
      </c>
      <c r="D568" s="11" t="s">
        <v>31</v>
      </c>
      <c r="E568" s="11" t="s">
        <v>20</v>
      </c>
      <c r="F568" s="8"/>
      <c r="G568" s="9">
        <f t="shared" ref="G568:L569" si="276">G569</f>
        <v>3442347.71</v>
      </c>
      <c r="H568" s="9">
        <f t="shared" si="276"/>
        <v>0</v>
      </c>
      <c r="I568" s="9">
        <f t="shared" si="276"/>
        <v>0</v>
      </c>
      <c r="J568" s="9">
        <f t="shared" si="276"/>
        <v>0</v>
      </c>
      <c r="K568" s="9">
        <f t="shared" si="276"/>
        <v>3442347.71</v>
      </c>
      <c r="L568" s="9">
        <f t="shared" si="276"/>
        <v>0</v>
      </c>
    </row>
    <row r="569" spans="1:12" ht="25.5" x14ac:dyDescent="0.25">
      <c r="A569" s="12" t="s">
        <v>21</v>
      </c>
      <c r="B569" s="8">
        <v>709</v>
      </c>
      <c r="C569" s="11" t="s">
        <v>16</v>
      </c>
      <c r="D569" s="11" t="s">
        <v>31</v>
      </c>
      <c r="E569" s="11" t="s">
        <v>22</v>
      </c>
      <c r="F569" s="8"/>
      <c r="G569" s="9">
        <f>G570</f>
        <v>3442347.71</v>
      </c>
      <c r="H569" s="9">
        <f t="shared" si="276"/>
        <v>0</v>
      </c>
      <c r="I569" s="9">
        <f t="shared" si="276"/>
        <v>0</v>
      </c>
      <c r="J569" s="9">
        <f t="shared" si="276"/>
        <v>0</v>
      </c>
      <c r="K569" s="9">
        <f t="shared" si="276"/>
        <v>3442347.71</v>
      </c>
      <c r="L569" s="9">
        <f t="shared" si="276"/>
        <v>0</v>
      </c>
    </row>
    <row r="570" spans="1:12" ht="25.5" x14ac:dyDescent="0.25">
      <c r="A570" s="7" t="s">
        <v>46</v>
      </c>
      <c r="B570" s="8">
        <v>709</v>
      </c>
      <c r="C570" s="11" t="s">
        <v>16</v>
      </c>
      <c r="D570" s="11" t="s">
        <v>31</v>
      </c>
      <c r="E570" s="11" t="s">
        <v>47</v>
      </c>
      <c r="F570" s="8"/>
      <c r="G570" s="9">
        <f t="shared" ref="G570:L570" si="277">G571</f>
        <v>3442347.71</v>
      </c>
      <c r="H570" s="9">
        <f t="shared" si="277"/>
        <v>0</v>
      </c>
      <c r="I570" s="9">
        <f t="shared" si="277"/>
        <v>0</v>
      </c>
      <c r="J570" s="9">
        <f t="shared" si="277"/>
        <v>0</v>
      </c>
      <c r="K570" s="9">
        <f t="shared" si="277"/>
        <v>3442347.71</v>
      </c>
      <c r="L570" s="9">
        <f t="shared" si="277"/>
        <v>0</v>
      </c>
    </row>
    <row r="571" spans="1:12" ht="51" x14ac:dyDescent="0.25">
      <c r="A571" s="7" t="s">
        <v>25</v>
      </c>
      <c r="B571" s="8">
        <v>709</v>
      </c>
      <c r="C571" s="11" t="s">
        <v>16</v>
      </c>
      <c r="D571" s="11" t="s">
        <v>31</v>
      </c>
      <c r="E571" s="11" t="s">
        <v>47</v>
      </c>
      <c r="F571" s="8">
        <v>100</v>
      </c>
      <c r="G571" s="9">
        <f>3408265.06+34082.65</f>
        <v>3442347.71</v>
      </c>
      <c r="H571" s="9"/>
      <c r="I571" s="9"/>
      <c r="J571" s="9"/>
      <c r="K571" s="9">
        <f>G571+I571</f>
        <v>3442347.71</v>
      </c>
      <c r="L571" s="9">
        <f>H571+J571</f>
        <v>0</v>
      </c>
    </row>
    <row r="572" spans="1:12" x14ac:dyDescent="0.25">
      <c r="A572" s="7" t="s">
        <v>57</v>
      </c>
      <c r="B572" s="8">
        <v>709</v>
      </c>
      <c r="C572" s="11" t="s">
        <v>16</v>
      </c>
      <c r="D572" s="11" t="s">
        <v>58</v>
      </c>
      <c r="E572" s="11"/>
      <c r="F572" s="8"/>
      <c r="G572" s="9">
        <f>G573</f>
        <v>132832.84000000003</v>
      </c>
      <c r="H572" s="9">
        <f t="shared" ref="H572:L572" si="278">H573</f>
        <v>0</v>
      </c>
      <c r="I572" s="9">
        <f t="shared" si="278"/>
        <v>0</v>
      </c>
      <c r="J572" s="9">
        <f t="shared" si="278"/>
        <v>0</v>
      </c>
      <c r="K572" s="9">
        <f t="shared" si="278"/>
        <v>132832.84000000003</v>
      </c>
      <c r="L572" s="9">
        <f t="shared" si="278"/>
        <v>0</v>
      </c>
    </row>
    <row r="573" spans="1:12" ht="25.5" x14ac:dyDescent="0.25">
      <c r="A573" s="7" t="s">
        <v>32</v>
      </c>
      <c r="B573" s="8">
        <v>709</v>
      </c>
      <c r="C573" s="11" t="s">
        <v>16</v>
      </c>
      <c r="D573" s="11" t="s">
        <v>58</v>
      </c>
      <c r="E573" s="11" t="s">
        <v>33</v>
      </c>
      <c r="F573" s="8"/>
      <c r="G573" s="9">
        <f t="shared" ref="G573:L573" si="279">G574+G578</f>
        <v>132832.84000000003</v>
      </c>
      <c r="H573" s="9">
        <f t="shared" si="279"/>
        <v>0</v>
      </c>
      <c r="I573" s="9">
        <f t="shared" si="279"/>
        <v>0</v>
      </c>
      <c r="J573" s="9">
        <f t="shared" si="279"/>
        <v>0</v>
      </c>
      <c r="K573" s="9">
        <f t="shared" si="279"/>
        <v>132832.84000000003</v>
      </c>
      <c r="L573" s="9">
        <f t="shared" si="279"/>
        <v>0</v>
      </c>
    </row>
    <row r="574" spans="1:12" ht="38.25" x14ac:dyDescent="0.25">
      <c r="A574" s="7" t="s">
        <v>68</v>
      </c>
      <c r="B574" s="8">
        <v>709</v>
      </c>
      <c r="C574" s="11" t="s">
        <v>16</v>
      </c>
      <c r="D574" s="11" t="s">
        <v>58</v>
      </c>
      <c r="E574" s="11" t="s">
        <v>69</v>
      </c>
      <c r="F574" s="8"/>
      <c r="G574" s="9">
        <f t="shared" ref="G574:L576" si="280">G575</f>
        <v>56000</v>
      </c>
      <c r="H574" s="9">
        <f t="shared" si="280"/>
        <v>0</v>
      </c>
      <c r="I574" s="9">
        <f t="shared" si="280"/>
        <v>0</v>
      </c>
      <c r="J574" s="9">
        <f t="shared" si="280"/>
        <v>0</v>
      </c>
      <c r="K574" s="9">
        <f t="shared" si="280"/>
        <v>56000</v>
      </c>
      <c r="L574" s="9">
        <f t="shared" si="280"/>
        <v>0</v>
      </c>
    </row>
    <row r="575" spans="1:12" ht="63.75" x14ac:dyDescent="0.25">
      <c r="A575" s="7" t="s">
        <v>437</v>
      </c>
      <c r="B575" s="8">
        <v>709</v>
      </c>
      <c r="C575" s="11" t="s">
        <v>16</v>
      </c>
      <c r="D575" s="11" t="s">
        <v>58</v>
      </c>
      <c r="E575" s="11" t="s">
        <v>71</v>
      </c>
      <c r="F575" s="8"/>
      <c r="G575" s="9">
        <f t="shared" si="280"/>
        <v>56000</v>
      </c>
      <c r="H575" s="9">
        <f t="shared" si="280"/>
        <v>0</v>
      </c>
      <c r="I575" s="9">
        <f t="shared" si="280"/>
        <v>0</v>
      </c>
      <c r="J575" s="9">
        <f t="shared" si="280"/>
        <v>0</v>
      </c>
      <c r="K575" s="9">
        <f t="shared" si="280"/>
        <v>56000</v>
      </c>
      <c r="L575" s="9">
        <f t="shared" si="280"/>
        <v>0</v>
      </c>
    </row>
    <row r="576" spans="1:12" ht="38.25" x14ac:dyDescent="0.25">
      <c r="A576" s="7" t="s">
        <v>72</v>
      </c>
      <c r="B576" s="8">
        <v>709</v>
      </c>
      <c r="C576" s="11" t="s">
        <v>16</v>
      </c>
      <c r="D576" s="11" t="s">
        <v>58</v>
      </c>
      <c r="E576" s="11" t="s">
        <v>73</v>
      </c>
      <c r="F576" s="8"/>
      <c r="G576" s="9">
        <f t="shared" si="280"/>
        <v>56000</v>
      </c>
      <c r="H576" s="9">
        <f t="shared" si="280"/>
        <v>0</v>
      </c>
      <c r="I576" s="9">
        <f t="shared" si="280"/>
        <v>0</v>
      </c>
      <c r="J576" s="9">
        <f t="shared" si="280"/>
        <v>0</v>
      </c>
      <c r="K576" s="9">
        <f t="shared" si="280"/>
        <v>56000</v>
      </c>
      <c r="L576" s="9">
        <f t="shared" si="280"/>
        <v>0</v>
      </c>
    </row>
    <row r="577" spans="1:12" ht="25.5" x14ac:dyDescent="0.25">
      <c r="A577" s="7" t="s">
        <v>28</v>
      </c>
      <c r="B577" s="8">
        <v>709</v>
      </c>
      <c r="C577" s="11" t="s">
        <v>16</v>
      </c>
      <c r="D577" s="11" t="s">
        <v>58</v>
      </c>
      <c r="E577" s="11" t="s">
        <v>73</v>
      </c>
      <c r="F577" s="8">
        <v>200</v>
      </c>
      <c r="G577" s="9">
        <v>56000</v>
      </c>
      <c r="H577" s="9"/>
      <c r="I577" s="9"/>
      <c r="J577" s="9"/>
      <c r="K577" s="9">
        <f>G577+I577</f>
        <v>56000</v>
      </c>
      <c r="L577" s="9">
        <f>H577+J577</f>
        <v>0</v>
      </c>
    </row>
    <row r="578" spans="1:12" ht="25.5" x14ac:dyDescent="0.25">
      <c r="A578" s="7" t="s">
        <v>304</v>
      </c>
      <c r="B578" s="8">
        <v>709</v>
      </c>
      <c r="C578" s="11" t="s">
        <v>16</v>
      </c>
      <c r="D578" s="11" t="s">
        <v>58</v>
      </c>
      <c r="E578" s="11" t="s">
        <v>35</v>
      </c>
      <c r="F578" s="8"/>
      <c r="G578" s="9">
        <f>+G579</f>
        <v>76832.840000000011</v>
      </c>
      <c r="H578" s="9">
        <f t="shared" ref="H578:L579" si="281">+H579</f>
        <v>0</v>
      </c>
      <c r="I578" s="9">
        <f t="shared" si="281"/>
        <v>0</v>
      </c>
      <c r="J578" s="9">
        <f t="shared" si="281"/>
        <v>0</v>
      </c>
      <c r="K578" s="9">
        <f t="shared" si="281"/>
        <v>76832.840000000011</v>
      </c>
      <c r="L578" s="9">
        <f t="shared" si="281"/>
        <v>0</v>
      </c>
    </row>
    <row r="579" spans="1:12" ht="51" x14ac:dyDescent="0.25">
      <c r="A579" s="7" t="s">
        <v>43</v>
      </c>
      <c r="B579" s="8">
        <v>709</v>
      </c>
      <c r="C579" s="11" t="s">
        <v>16</v>
      </c>
      <c r="D579" s="11" t="s">
        <v>58</v>
      </c>
      <c r="E579" s="11" t="s">
        <v>44</v>
      </c>
      <c r="F579" s="8"/>
      <c r="G579" s="9">
        <f>+G580</f>
        <v>76832.840000000011</v>
      </c>
      <c r="H579" s="9">
        <f t="shared" si="281"/>
        <v>0</v>
      </c>
      <c r="I579" s="9">
        <f t="shared" si="281"/>
        <v>0</v>
      </c>
      <c r="J579" s="9">
        <f t="shared" si="281"/>
        <v>0</v>
      </c>
      <c r="K579" s="9">
        <f t="shared" si="281"/>
        <v>76832.840000000011</v>
      </c>
      <c r="L579" s="9">
        <f t="shared" si="281"/>
        <v>0</v>
      </c>
    </row>
    <row r="580" spans="1:12" x14ac:dyDescent="0.25">
      <c r="A580" s="7" t="s">
        <v>83</v>
      </c>
      <c r="B580" s="8">
        <v>709</v>
      </c>
      <c r="C580" s="11" t="s">
        <v>16</v>
      </c>
      <c r="D580" s="11" t="s">
        <v>58</v>
      </c>
      <c r="E580" s="11" t="s">
        <v>84</v>
      </c>
      <c r="F580" s="8"/>
      <c r="G580" s="9">
        <f>SUM(G581:G581)</f>
        <v>76832.840000000011</v>
      </c>
      <c r="H580" s="9">
        <f>SUM(H581:H581)</f>
        <v>0</v>
      </c>
      <c r="I580" s="9">
        <f>SUM(I581:I581)</f>
        <v>0</v>
      </c>
      <c r="J580" s="9">
        <f>SUM(J581:J581)</f>
        <v>0</v>
      </c>
      <c r="K580" s="9">
        <f>SUM(K581:K581)</f>
        <v>76832.840000000011</v>
      </c>
      <c r="L580" s="9">
        <f>SUM(L581:L581)</f>
        <v>0</v>
      </c>
    </row>
    <row r="581" spans="1:12" ht="25.5" x14ac:dyDescent="0.25">
      <c r="A581" s="7" t="s">
        <v>28</v>
      </c>
      <c r="B581" s="8">
        <v>709</v>
      </c>
      <c r="C581" s="11" t="s">
        <v>16</v>
      </c>
      <c r="D581" s="11" t="s">
        <v>58</v>
      </c>
      <c r="E581" s="11" t="s">
        <v>84</v>
      </c>
      <c r="F581" s="8">
        <v>200</v>
      </c>
      <c r="G581" s="9">
        <f>76771.77+61.07</f>
        <v>76832.840000000011</v>
      </c>
      <c r="H581" s="9"/>
      <c r="I581" s="9"/>
      <c r="J581" s="9"/>
      <c r="K581" s="9">
        <f>G581+I581</f>
        <v>76832.840000000011</v>
      </c>
      <c r="L581" s="9">
        <f>H581+J581</f>
        <v>0</v>
      </c>
    </row>
    <row r="582" spans="1:12" x14ac:dyDescent="0.25">
      <c r="A582" s="7" t="s">
        <v>211</v>
      </c>
      <c r="B582" s="8">
        <v>709</v>
      </c>
      <c r="C582" s="11" t="s">
        <v>55</v>
      </c>
      <c r="D582" s="11"/>
      <c r="E582" s="11"/>
      <c r="F582" s="8"/>
      <c r="G582" s="9">
        <f>G583+G601</f>
        <v>106114035.77</v>
      </c>
      <c r="H582" s="9">
        <f>H583+H601</f>
        <v>2032453</v>
      </c>
      <c r="I582" s="9">
        <f>I583+I601</f>
        <v>0</v>
      </c>
      <c r="J582" s="9">
        <f>J583+J601</f>
        <v>0</v>
      </c>
      <c r="K582" s="9">
        <f>K583+K601</f>
        <v>106114035.77</v>
      </c>
      <c r="L582" s="9">
        <f>L583+L601</f>
        <v>2032453</v>
      </c>
    </row>
    <row r="583" spans="1:12" x14ac:dyDescent="0.25">
      <c r="A583" s="7" t="s">
        <v>353</v>
      </c>
      <c r="B583" s="8">
        <v>709</v>
      </c>
      <c r="C583" s="11" t="s">
        <v>55</v>
      </c>
      <c r="D583" s="11" t="s">
        <v>121</v>
      </c>
      <c r="E583" s="11"/>
      <c r="F583" s="8"/>
      <c r="G583" s="9">
        <f t="shared" ref="G583:L585" si="282">G584</f>
        <v>105961035.77</v>
      </c>
      <c r="H583" s="9">
        <f t="shared" si="282"/>
        <v>2032453</v>
      </c>
      <c r="I583" s="9">
        <f t="shared" si="282"/>
        <v>0</v>
      </c>
      <c r="J583" s="9">
        <f t="shared" si="282"/>
        <v>0</v>
      </c>
      <c r="K583" s="9">
        <f t="shared" si="282"/>
        <v>105961035.77</v>
      </c>
      <c r="L583" s="9">
        <f t="shared" si="282"/>
        <v>2032453</v>
      </c>
    </row>
    <row r="584" spans="1:12" ht="25.5" x14ac:dyDescent="0.25">
      <c r="A584" s="7" t="s">
        <v>438</v>
      </c>
      <c r="B584" s="8">
        <v>709</v>
      </c>
      <c r="C584" s="11" t="s">
        <v>55</v>
      </c>
      <c r="D584" s="11" t="s">
        <v>121</v>
      </c>
      <c r="E584" s="11" t="s">
        <v>249</v>
      </c>
      <c r="F584" s="8"/>
      <c r="G584" s="9">
        <f t="shared" si="282"/>
        <v>105961035.77</v>
      </c>
      <c r="H584" s="9">
        <f t="shared" si="282"/>
        <v>2032453</v>
      </c>
      <c r="I584" s="9">
        <f t="shared" si="282"/>
        <v>0</v>
      </c>
      <c r="J584" s="9">
        <f t="shared" si="282"/>
        <v>0</v>
      </c>
      <c r="K584" s="9">
        <f t="shared" si="282"/>
        <v>105961035.77</v>
      </c>
      <c r="L584" s="9">
        <f t="shared" si="282"/>
        <v>2032453</v>
      </c>
    </row>
    <row r="585" spans="1:12" ht="25.5" x14ac:dyDescent="0.25">
      <c r="A585" s="7" t="s">
        <v>439</v>
      </c>
      <c r="B585" s="8">
        <v>709</v>
      </c>
      <c r="C585" s="11" t="s">
        <v>55</v>
      </c>
      <c r="D585" s="11" t="s">
        <v>121</v>
      </c>
      <c r="E585" s="11" t="s">
        <v>440</v>
      </c>
      <c r="F585" s="8"/>
      <c r="G585" s="9">
        <f>G586</f>
        <v>105961035.77</v>
      </c>
      <c r="H585" s="9">
        <f t="shared" si="282"/>
        <v>2032453</v>
      </c>
      <c r="I585" s="9">
        <f t="shared" si="282"/>
        <v>0</v>
      </c>
      <c r="J585" s="9">
        <f t="shared" si="282"/>
        <v>0</v>
      </c>
      <c r="K585" s="9">
        <f t="shared" si="282"/>
        <v>105961035.77</v>
      </c>
      <c r="L585" s="9">
        <f t="shared" si="282"/>
        <v>2032453</v>
      </c>
    </row>
    <row r="586" spans="1:12" ht="25.5" x14ac:dyDescent="0.25">
      <c r="A586" s="7" t="s">
        <v>441</v>
      </c>
      <c r="B586" s="8">
        <v>709</v>
      </c>
      <c r="C586" s="11" t="s">
        <v>55</v>
      </c>
      <c r="D586" s="11" t="s">
        <v>121</v>
      </c>
      <c r="E586" s="11" t="s">
        <v>442</v>
      </c>
      <c r="F586" s="8"/>
      <c r="G586" s="9">
        <f>G587+G589+G591+G599+G593+G595+G597</f>
        <v>105961035.77</v>
      </c>
      <c r="H586" s="9">
        <f t="shared" ref="H586:L586" si="283">H587+H589+H591+H599+H593+H595+H597</f>
        <v>2032453</v>
      </c>
      <c r="I586" s="9">
        <f t="shared" si="283"/>
        <v>0</v>
      </c>
      <c r="J586" s="9">
        <f t="shared" si="283"/>
        <v>0</v>
      </c>
      <c r="K586" s="9">
        <f t="shared" si="283"/>
        <v>105961035.77</v>
      </c>
      <c r="L586" s="9">
        <f t="shared" si="283"/>
        <v>2032453</v>
      </c>
    </row>
    <row r="587" spans="1:12" ht="51" x14ac:dyDescent="0.25">
      <c r="A587" s="7" t="s">
        <v>29</v>
      </c>
      <c r="B587" s="8">
        <v>709</v>
      </c>
      <c r="C587" s="11" t="s">
        <v>55</v>
      </c>
      <c r="D587" s="11" t="s">
        <v>121</v>
      </c>
      <c r="E587" s="11" t="s">
        <v>443</v>
      </c>
      <c r="F587" s="11"/>
      <c r="G587" s="9">
        <f t="shared" ref="G587:L587" si="284">G588</f>
        <v>1771000</v>
      </c>
      <c r="H587" s="9">
        <f t="shared" si="284"/>
        <v>0</v>
      </c>
      <c r="I587" s="9">
        <f t="shared" si="284"/>
        <v>0</v>
      </c>
      <c r="J587" s="9">
        <f t="shared" si="284"/>
        <v>0</v>
      </c>
      <c r="K587" s="9">
        <f t="shared" si="284"/>
        <v>1771000</v>
      </c>
      <c r="L587" s="9">
        <f t="shared" si="284"/>
        <v>0</v>
      </c>
    </row>
    <row r="588" spans="1:12" ht="25.5" x14ac:dyDescent="0.25">
      <c r="A588" s="7" t="s">
        <v>67</v>
      </c>
      <c r="B588" s="8">
        <v>709</v>
      </c>
      <c r="C588" s="11" t="s">
        <v>55</v>
      </c>
      <c r="D588" s="11" t="s">
        <v>121</v>
      </c>
      <c r="E588" s="11" t="s">
        <v>443</v>
      </c>
      <c r="F588" s="11" t="s">
        <v>177</v>
      </c>
      <c r="G588" s="9">
        <v>1771000</v>
      </c>
      <c r="H588" s="9"/>
      <c r="I588" s="9"/>
      <c r="J588" s="9"/>
      <c r="K588" s="9">
        <f>G588+I588</f>
        <v>1771000</v>
      </c>
      <c r="L588" s="9">
        <f>H588+J588</f>
        <v>0</v>
      </c>
    </row>
    <row r="589" spans="1:12" ht="51" x14ac:dyDescent="0.25">
      <c r="A589" s="7" t="s">
        <v>105</v>
      </c>
      <c r="B589" s="8">
        <v>709</v>
      </c>
      <c r="C589" s="11" t="s">
        <v>55</v>
      </c>
      <c r="D589" s="11" t="s">
        <v>121</v>
      </c>
      <c r="E589" s="11" t="s">
        <v>444</v>
      </c>
      <c r="F589" s="8"/>
      <c r="G589" s="9">
        <f t="shared" ref="G589:L589" si="285">G590</f>
        <v>2032453</v>
      </c>
      <c r="H589" s="9">
        <f t="shared" si="285"/>
        <v>2032453</v>
      </c>
      <c r="I589" s="9">
        <f t="shared" si="285"/>
        <v>0</v>
      </c>
      <c r="J589" s="9">
        <f t="shared" si="285"/>
        <v>0</v>
      </c>
      <c r="K589" s="9">
        <f t="shared" si="285"/>
        <v>2032453</v>
      </c>
      <c r="L589" s="9">
        <f t="shared" si="285"/>
        <v>2032453</v>
      </c>
    </row>
    <row r="590" spans="1:12" ht="25.5" x14ac:dyDescent="0.25">
      <c r="A590" s="7" t="s">
        <v>67</v>
      </c>
      <c r="B590" s="8">
        <v>709</v>
      </c>
      <c r="C590" s="11" t="s">
        <v>55</v>
      </c>
      <c r="D590" s="11" t="s">
        <v>121</v>
      </c>
      <c r="E590" s="11" t="s">
        <v>444</v>
      </c>
      <c r="F590" s="8">
        <v>600</v>
      </c>
      <c r="G590" s="9">
        <v>2032453</v>
      </c>
      <c r="H590" s="9">
        <f>G590</f>
        <v>2032453</v>
      </c>
      <c r="I590" s="9"/>
      <c r="J590" s="9"/>
      <c r="K590" s="9">
        <f t="shared" ref="K590:L600" si="286">G590+I590</f>
        <v>2032453</v>
      </c>
      <c r="L590" s="9">
        <f t="shared" si="286"/>
        <v>2032453</v>
      </c>
    </row>
    <row r="591" spans="1:12" ht="38.25" x14ac:dyDescent="0.25">
      <c r="A591" s="15" t="s">
        <v>106</v>
      </c>
      <c r="B591" s="8">
        <v>709</v>
      </c>
      <c r="C591" s="11" t="s">
        <v>55</v>
      </c>
      <c r="D591" s="11" t="s">
        <v>121</v>
      </c>
      <c r="E591" s="11" t="s">
        <v>445</v>
      </c>
      <c r="F591" s="8"/>
      <c r="G591" s="9">
        <f>G592</f>
        <v>86567224.349999994</v>
      </c>
      <c r="H591" s="9">
        <f>H592</f>
        <v>0</v>
      </c>
      <c r="I591" s="9">
        <f>I592</f>
        <v>0</v>
      </c>
      <c r="J591" s="9">
        <f>J592</f>
        <v>0</v>
      </c>
      <c r="K591" s="9">
        <f t="shared" si="286"/>
        <v>86567224.349999994</v>
      </c>
      <c r="L591" s="9">
        <f t="shared" si="286"/>
        <v>0</v>
      </c>
    </row>
    <row r="592" spans="1:12" ht="25.5" x14ac:dyDescent="0.25">
      <c r="A592" s="7" t="s">
        <v>67</v>
      </c>
      <c r="B592" s="8">
        <v>709</v>
      </c>
      <c r="C592" s="11" t="s">
        <v>55</v>
      </c>
      <c r="D592" s="11" t="s">
        <v>121</v>
      </c>
      <c r="E592" s="11" t="s">
        <v>445</v>
      </c>
      <c r="F592" s="8">
        <v>600</v>
      </c>
      <c r="G592" s="9">
        <v>86567224.349999994</v>
      </c>
      <c r="H592" s="9"/>
      <c r="I592" s="9"/>
      <c r="J592" s="9"/>
      <c r="K592" s="9">
        <f t="shared" si="286"/>
        <v>86567224.349999994</v>
      </c>
      <c r="L592" s="9">
        <f t="shared" si="286"/>
        <v>0</v>
      </c>
    </row>
    <row r="593" spans="1:12" ht="25.5" x14ac:dyDescent="0.25">
      <c r="A593" s="15" t="s">
        <v>108</v>
      </c>
      <c r="B593" s="8">
        <v>709</v>
      </c>
      <c r="C593" s="11" t="s">
        <v>55</v>
      </c>
      <c r="D593" s="11" t="s">
        <v>121</v>
      </c>
      <c r="E593" s="11" t="s">
        <v>446</v>
      </c>
      <c r="F593" s="8"/>
      <c r="G593" s="9">
        <f>G594</f>
        <v>5954600</v>
      </c>
      <c r="H593" s="9">
        <f t="shared" ref="H593:L593" si="287">H594</f>
        <v>0</v>
      </c>
      <c r="I593" s="9">
        <f t="shared" si="287"/>
        <v>0</v>
      </c>
      <c r="J593" s="9">
        <f t="shared" si="287"/>
        <v>0</v>
      </c>
      <c r="K593" s="9">
        <f t="shared" si="287"/>
        <v>5954600</v>
      </c>
      <c r="L593" s="9">
        <f t="shared" si="287"/>
        <v>0</v>
      </c>
    </row>
    <row r="594" spans="1:12" ht="25.5" x14ac:dyDescent="0.25">
      <c r="A594" s="7" t="s">
        <v>67</v>
      </c>
      <c r="B594" s="8">
        <v>709</v>
      </c>
      <c r="C594" s="11" t="s">
        <v>55</v>
      </c>
      <c r="D594" s="11" t="s">
        <v>121</v>
      </c>
      <c r="E594" s="11" t="s">
        <v>446</v>
      </c>
      <c r="F594" s="8">
        <v>600</v>
      </c>
      <c r="G594" s="9">
        <v>5954600</v>
      </c>
      <c r="H594" s="9"/>
      <c r="I594" s="9"/>
      <c r="J594" s="9"/>
      <c r="K594" s="9">
        <f t="shared" ref="K594:L598" si="288">G594+I594</f>
        <v>5954600</v>
      </c>
      <c r="L594" s="9">
        <f t="shared" si="288"/>
        <v>0</v>
      </c>
    </row>
    <row r="595" spans="1:12" ht="25.5" x14ac:dyDescent="0.25">
      <c r="A595" s="15" t="s">
        <v>110</v>
      </c>
      <c r="B595" s="8">
        <v>709</v>
      </c>
      <c r="C595" s="11" t="s">
        <v>55</v>
      </c>
      <c r="D595" s="11" t="s">
        <v>121</v>
      </c>
      <c r="E595" s="11" t="s">
        <v>447</v>
      </c>
      <c r="F595" s="8"/>
      <c r="G595" s="9">
        <f>G596</f>
        <v>5215200</v>
      </c>
      <c r="H595" s="9">
        <f t="shared" ref="H595:L595" si="289">H596</f>
        <v>0</v>
      </c>
      <c r="I595" s="9">
        <f t="shared" si="289"/>
        <v>0</v>
      </c>
      <c r="J595" s="9">
        <f t="shared" si="289"/>
        <v>0</v>
      </c>
      <c r="K595" s="9">
        <f t="shared" si="289"/>
        <v>5215200</v>
      </c>
      <c r="L595" s="9">
        <f t="shared" si="289"/>
        <v>0</v>
      </c>
    </row>
    <row r="596" spans="1:12" ht="25.5" x14ac:dyDescent="0.25">
      <c r="A596" s="7" t="s">
        <v>67</v>
      </c>
      <c r="B596" s="8">
        <v>709</v>
      </c>
      <c r="C596" s="11" t="s">
        <v>55</v>
      </c>
      <c r="D596" s="11" t="s">
        <v>121</v>
      </c>
      <c r="E596" s="11" t="s">
        <v>447</v>
      </c>
      <c r="F596" s="8">
        <v>600</v>
      </c>
      <c r="G596" s="9">
        <v>5215200</v>
      </c>
      <c r="H596" s="9"/>
      <c r="I596" s="9"/>
      <c r="J596" s="9"/>
      <c r="K596" s="9">
        <f t="shared" si="288"/>
        <v>5215200</v>
      </c>
      <c r="L596" s="9">
        <f t="shared" si="288"/>
        <v>0</v>
      </c>
    </row>
    <row r="597" spans="1:12" ht="25.5" x14ac:dyDescent="0.25">
      <c r="A597" s="15" t="s">
        <v>112</v>
      </c>
      <c r="B597" s="8">
        <v>709</v>
      </c>
      <c r="C597" s="11" t="s">
        <v>55</v>
      </c>
      <c r="D597" s="11" t="s">
        <v>121</v>
      </c>
      <c r="E597" s="11" t="s">
        <v>448</v>
      </c>
      <c r="F597" s="8"/>
      <c r="G597" s="9">
        <f>G598</f>
        <v>3262347.37</v>
      </c>
      <c r="H597" s="9">
        <f t="shared" ref="H597:L597" si="290">H598</f>
        <v>0</v>
      </c>
      <c r="I597" s="9">
        <f t="shared" si="290"/>
        <v>0</v>
      </c>
      <c r="J597" s="9">
        <f t="shared" si="290"/>
        <v>0</v>
      </c>
      <c r="K597" s="9">
        <f t="shared" si="290"/>
        <v>3262347.37</v>
      </c>
      <c r="L597" s="9">
        <f t="shared" si="290"/>
        <v>0</v>
      </c>
    </row>
    <row r="598" spans="1:12" ht="25.5" x14ac:dyDescent="0.25">
      <c r="A598" s="7" t="s">
        <v>67</v>
      </c>
      <c r="B598" s="8">
        <v>709</v>
      </c>
      <c r="C598" s="11" t="s">
        <v>55</v>
      </c>
      <c r="D598" s="11" t="s">
        <v>121</v>
      </c>
      <c r="E598" s="11" t="s">
        <v>448</v>
      </c>
      <c r="F598" s="8">
        <v>600</v>
      </c>
      <c r="G598" s="9">
        <v>3262347.37</v>
      </c>
      <c r="H598" s="9"/>
      <c r="I598" s="9"/>
      <c r="J598" s="9"/>
      <c r="K598" s="9">
        <f t="shared" si="288"/>
        <v>3262347.37</v>
      </c>
      <c r="L598" s="9">
        <f t="shared" si="288"/>
        <v>0</v>
      </c>
    </row>
    <row r="599" spans="1:12" ht="38.25" x14ac:dyDescent="0.25">
      <c r="A599" s="7" t="s">
        <v>119</v>
      </c>
      <c r="B599" s="8">
        <v>709</v>
      </c>
      <c r="C599" s="11" t="s">
        <v>55</v>
      </c>
      <c r="D599" s="11" t="s">
        <v>121</v>
      </c>
      <c r="E599" s="11" t="s">
        <v>449</v>
      </c>
      <c r="F599" s="8"/>
      <c r="G599" s="9">
        <f>G600</f>
        <v>1158211.05</v>
      </c>
      <c r="H599" s="9">
        <f>H600</f>
        <v>0</v>
      </c>
      <c r="I599" s="9">
        <f>I600</f>
        <v>0</v>
      </c>
      <c r="J599" s="9">
        <f>J600</f>
        <v>0</v>
      </c>
      <c r="K599" s="9">
        <f t="shared" si="286"/>
        <v>1158211.05</v>
      </c>
      <c r="L599" s="9">
        <f t="shared" si="286"/>
        <v>0</v>
      </c>
    </row>
    <row r="600" spans="1:12" ht="25.5" x14ac:dyDescent="0.25">
      <c r="A600" s="7" t="s">
        <v>67</v>
      </c>
      <c r="B600" s="8">
        <v>709</v>
      </c>
      <c r="C600" s="11" t="s">
        <v>55</v>
      </c>
      <c r="D600" s="11" t="s">
        <v>121</v>
      </c>
      <c r="E600" s="11" t="s">
        <v>449</v>
      </c>
      <c r="F600" s="8">
        <v>600</v>
      </c>
      <c r="G600" s="9">
        <f>1294000-135788.95</f>
        <v>1158211.05</v>
      </c>
      <c r="H600" s="9"/>
      <c r="I600" s="9"/>
      <c r="J600" s="9"/>
      <c r="K600" s="9">
        <f t="shared" si="286"/>
        <v>1158211.05</v>
      </c>
      <c r="L600" s="9">
        <f t="shared" si="286"/>
        <v>0</v>
      </c>
    </row>
    <row r="601" spans="1:12" x14ac:dyDescent="0.25">
      <c r="A601" s="7" t="s">
        <v>373</v>
      </c>
      <c r="B601" s="11" t="s">
        <v>450</v>
      </c>
      <c r="C601" s="11" t="s">
        <v>55</v>
      </c>
      <c r="D601" s="11" t="s">
        <v>125</v>
      </c>
      <c r="E601" s="11"/>
      <c r="F601" s="11"/>
      <c r="G601" s="9">
        <f t="shared" ref="G601:L605" si="291">G602</f>
        <v>153000</v>
      </c>
      <c r="H601" s="9">
        <f t="shared" si="291"/>
        <v>0</v>
      </c>
      <c r="I601" s="9">
        <f t="shared" si="291"/>
        <v>0</v>
      </c>
      <c r="J601" s="9">
        <f t="shared" si="291"/>
        <v>0</v>
      </c>
      <c r="K601" s="9">
        <f t="shared" si="291"/>
        <v>153000</v>
      </c>
      <c r="L601" s="9">
        <f t="shared" si="291"/>
        <v>0</v>
      </c>
    </row>
    <row r="602" spans="1:12" ht="25.5" x14ac:dyDescent="0.25">
      <c r="A602" s="7" t="s">
        <v>451</v>
      </c>
      <c r="B602" s="8">
        <v>709</v>
      </c>
      <c r="C602" s="11" t="s">
        <v>55</v>
      </c>
      <c r="D602" s="11" t="s">
        <v>125</v>
      </c>
      <c r="E602" s="11" t="s">
        <v>249</v>
      </c>
      <c r="F602" s="8"/>
      <c r="G602" s="9">
        <f t="shared" si="291"/>
        <v>153000</v>
      </c>
      <c r="H602" s="9">
        <f t="shared" si="291"/>
        <v>0</v>
      </c>
      <c r="I602" s="9">
        <f t="shared" si="291"/>
        <v>0</v>
      </c>
      <c r="J602" s="9">
        <f t="shared" si="291"/>
        <v>0</v>
      </c>
      <c r="K602" s="9">
        <f t="shared" si="291"/>
        <v>153000</v>
      </c>
      <c r="L602" s="9">
        <f t="shared" si="291"/>
        <v>0</v>
      </c>
    </row>
    <row r="603" spans="1:12" ht="25.5" x14ac:dyDescent="0.25">
      <c r="A603" s="7" t="s">
        <v>452</v>
      </c>
      <c r="B603" s="8">
        <v>709</v>
      </c>
      <c r="C603" s="11" t="s">
        <v>55</v>
      </c>
      <c r="D603" s="11" t="s">
        <v>125</v>
      </c>
      <c r="E603" s="11" t="s">
        <v>440</v>
      </c>
      <c r="F603" s="8"/>
      <c r="G603" s="9">
        <f>G604</f>
        <v>153000</v>
      </c>
      <c r="H603" s="9">
        <f>H604</f>
        <v>0</v>
      </c>
      <c r="I603" s="9">
        <f t="shared" si="291"/>
        <v>0</v>
      </c>
      <c r="J603" s="9">
        <f t="shared" si="291"/>
        <v>0</v>
      </c>
      <c r="K603" s="9">
        <f t="shared" si="291"/>
        <v>153000</v>
      </c>
      <c r="L603" s="9">
        <f t="shared" si="291"/>
        <v>0</v>
      </c>
    </row>
    <row r="604" spans="1:12" ht="25.5" x14ac:dyDescent="0.25">
      <c r="A604" s="7" t="s">
        <v>441</v>
      </c>
      <c r="B604" s="8">
        <v>709</v>
      </c>
      <c r="C604" s="11" t="s">
        <v>55</v>
      </c>
      <c r="D604" s="11" t="s">
        <v>125</v>
      </c>
      <c r="E604" s="11" t="s">
        <v>442</v>
      </c>
      <c r="F604" s="8"/>
      <c r="G604" s="9">
        <f>G605</f>
        <v>153000</v>
      </c>
      <c r="H604" s="9">
        <f>H605</f>
        <v>0</v>
      </c>
      <c r="I604" s="9">
        <f t="shared" si="291"/>
        <v>0</v>
      </c>
      <c r="J604" s="9">
        <f t="shared" si="291"/>
        <v>0</v>
      </c>
      <c r="K604" s="9">
        <f t="shared" si="291"/>
        <v>153000</v>
      </c>
      <c r="L604" s="9">
        <f t="shared" si="291"/>
        <v>0</v>
      </c>
    </row>
    <row r="605" spans="1:12" ht="38.25" x14ac:dyDescent="0.25">
      <c r="A605" s="7" t="s">
        <v>375</v>
      </c>
      <c r="B605" s="8">
        <v>709</v>
      </c>
      <c r="C605" s="11" t="s">
        <v>55</v>
      </c>
      <c r="D605" s="11" t="s">
        <v>125</v>
      </c>
      <c r="E605" s="11" t="s">
        <v>453</v>
      </c>
      <c r="F605" s="8"/>
      <c r="G605" s="9">
        <f t="shared" si="291"/>
        <v>153000</v>
      </c>
      <c r="H605" s="9">
        <f t="shared" si="291"/>
        <v>0</v>
      </c>
      <c r="I605" s="9">
        <f t="shared" si="291"/>
        <v>0</v>
      </c>
      <c r="J605" s="9">
        <f t="shared" si="291"/>
        <v>0</v>
      </c>
      <c r="K605" s="9">
        <f t="shared" si="291"/>
        <v>153000</v>
      </c>
      <c r="L605" s="9">
        <f t="shared" si="291"/>
        <v>0</v>
      </c>
    </row>
    <row r="606" spans="1:12" ht="25.5" x14ac:dyDescent="0.25">
      <c r="A606" s="7" t="s">
        <v>67</v>
      </c>
      <c r="B606" s="8">
        <v>709</v>
      </c>
      <c r="C606" s="11" t="s">
        <v>55</v>
      </c>
      <c r="D606" s="11" t="s">
        <v>125</v>
      </c>
      <c r="E606" s="11" t="s">
        <v>453</v>
      </c>
      <c r="F606" s="8">
        <v>600</v>
      </c>
      <c r="G606" s="9">
        <v>153000</v>
      </c>
      <c r="H606" s="9"/>
      <c r="I606" s="9"/>
      <c r="J606" s="9"/>
      <c r="K606" s="9">
        <f>G606+I606</f>
        <v>153000</v>
      </c>
      <c r="L606" s="9">
        <f>H606+J606</f>
        <v>0</v>
      </c>
    </row>
    <row r="607" spans="1:12" x14ac:dyDescent="0.25">
      <c r="A607" s="7" t="s">
        <v>245</v>
      </c>
      <c r="B607" s="8">
        <v>709</v>
      </c>
      <c r="C607" s="11" t="s">
        <v>246</v>
      </c>
      <c r="D607" s="11"/>
      <c r="E607" s="11"/>
      <c r="F607" s="11"/>
      <c r="G607" s="9">
        <f>G608+G668</f>
        <v>227613838.55000001</v>
      </c>
      <c r="H607" s="9">
        <f>H608+H668</f>
        <v>1006258.51</v>
      </c>
      <c r="I607" s="9">
        <f>I608+I668</f>
        <v>0</v>
      </c>
      <c r="J607" s="9">
        <f>J608+J668</f>
        <v>0</v>
      </c>
      <c r="K607" s="9">
        <f>K608+K668</f>
        <v>227613838.55000001</v>
      </c>
      <c r="L607" s="9">
        <f>L608+L668</f>
        <v>1006258.51</v>
      </c>
    </row>
    <row r="608" spans="1:12" x14ac:dyDescent="0.25">
      <c r="A608" s="7" t="s">
        <v>454</v>
      </c>
      <c r="B608" s="8">
        <v>709</v>
      </c>
      <c r="C608" s="11" t="s">
        <v>246</v>
      </c>
      <c r="D608" s="11" t="s">
        <v>16</v>
      </c>
      <c r="E608" s="11"/>
      <c r="F608" s="11"/>
      <c r="G608" s="9">
        <f t="shared" ref="G608:L608" si="292">G616+G609</f>
        <v>185837934.55000001</v>
      </c>
      <c r="H608" s="9">
        <f t="shared" si="292"/>
        <v>1006258.51</v>
      </c>
      <c r="I608" s="9">
        <f t="shared" si="292"/>
        <v>0</v>
      </c>
      <c r="J608" s="9">
        <f t="shared" si="292"/>
        <v>0</v>
      </c>
      <c r="K608" s="9">
        <f t="shared" si="292"/>
        <v>185837934.55000001</v>
      </c>
      <c r="L608" s="9">
        <f t="shared" si="292"/>
        <v>1006258.51</v>
      </c>
    </row>
    <row r="609" spans="1:12" ht="25.5" x14ac:dyDescent="0.25">
      <c r="A609" s="7" t="s">
        <v>280</v>
      </c>
      <c r="B609" s="8">
        <v>709</v>
      </c>
      <c r="C609" s="11" t="s">
        <v>246</v>
      </c>
      <c r="D609" s="11" t="s">
        <v>16</v>
      </c>
      <c r="E609" s="11" t="s">
        <v>182</v>
      </c>
      <c r="F609" s="11"/>
      <c r="G609" s="9">
        <f>G610</f>
        <v>678100</v>
      </c>
      <c r="H609" s="9">
        <f t="shared" ref="H609:L612" si="293">H610</f>
        <v>0</v>
      </c>
      <c r="I609" s="9">
        <f t="shared" si="293"/>
        <v>0</v>
      </c>
      <c r="J609" s="9">
        <f t="shared" si="293"/>
        <v>0</v>
      </c>
      <c r="K609" s="9">
        <f t="shared" si="293"/>
        <v>678100</v>
      </c>
      <c r="L609" s="9">
        <f t="shared" si="293"/>
        <v>0</v>
      </c>
    </row>
    <row r="610" spans="1:12" ht="25.5" x14ac:dyDescent="0.25">
      <c r="A610" s="7" t="s">
        <v>281</v>
      </c>
      <c r="B610" s="8">
        <v>709</v>
      </c>
      <c r="C610" s="11" t="s">
        <v>246</v>
      </c>
      <c r="D610" s="11" t="s">
        <v>16</v>
      </c>
      <c r="E610" s="11" t="s">
        <v>282</v>
      </c>
      <c r="F610" s="11"/>
      <c r="G610" s="9">
        <f>G611</f>
        <v>678100</v>
      </c>
      <c r="H610" s="9">
        <f t="shared" si="293"/>
        <v>0</v>
      </c>
      <c r="I610" s="9">
        <f t="shared" si="293"/>
        <v>0</v>
      </c>
      <c r="J610" s="9">
        <f t="shared" si="293"/>
        <v>0</v>
      </c>
      <c r="K610" s="9">
        <f t="shared" si="293"/>
        <v>678100</v>
      </c>
      <c r="L610" s="9">
        <f t="shared" si="293"/>
        <v>0</v>
      </c>
    </row>
    <row r="611" spans="1:12" ht="38.25" x14ac:dyDescent="0.25">
      <c r="A611" s="17" t="s">
        <v>283</v>
      </c>
      <c r="B611" s="8">
        <v>709</v>
      </c>
      <c r="C611" s="11" t="s">
        <v>246</v>
      </c>
      <c r="D611" s="11" t="s">
        <v>16</v>
      </c>
      <c r="E611" s="11" t="s">
        <v>284</v>
      </c>
      <c r="F611" s="11"/>
      <c r="G611" s="9">
        <f t="shared" ref="G611:L611" si="294">G612+G614</f>
        <v>678100</v>
      </c>
      <c r="H611" s="9">
        <f t="shared" si="294"/>
        <v>0</v>
      </c>
      <c r="I611" s="9">
        <f t="shared" si="294"/>
        <v>0</v>
      </c>
      <c r="J611" s="9">
        <f t="shared" si="294"/>
        <v>0</v>
      </c>
      <c r="K611" s="9">
        <f t="shared" si="294"/>
        <v>678100</v>
      </c>
      <c r="L611" s="9">
        <f t="shared" si="294"/>
        <v>0</v>
      </c>
    </row>
    <row r="612" spans="1:12" ht="25.5" x14ac:dyDescent="0.25">
      <c r="A612" s="15" t="s">
        <v>455</v>
      </c>
      <c r="B612" s="8">
        <v>709</v>
      </c>
      <c r="C612" s="11" t="s">
        <v>246</v>
      </c>
      <c r="D612" s="11" t="s">
        <v>16</v>
      </c>
      <c r="E612" s="11" t="s">
        <v>456</v>
      </c>
      <c r="F612" s="11"/>
      <c r="G612" s="9">
        <f>G613</f>
        <v>100400</v>
      </c>
      <c r="H612" s="9">
        <f t="shared" si="293"/>
        <v>0</v>
      </c>
      <c r="I612" s="9">
        <f t="shared" si="293"/>
        <v>0</v>
      </c>
      <c r="J612" s="9">
        <f t="shared" si="293"/>
        <v>0</v>
      </c>
      <c r="K612" s="9">
        <f t="shared" si="293"/>
        <v>100400</v>
      </c>
      <c r="L612" s="9">
        <f t="shared" si="293"/>
        <v>0</v>
      </c>
    </row>
    <row r="613" spans="1:12" ht="25.5" x14ac:dyDescent="0.25">
      <c r="A613" s="7" t="s">
        <v>67</v>
      </c>
      <c r="B613" s="8">
        <v>709</v>
      </c>
      <c r="C613" s="11" t="s">
        <v>246</v>
      </c>
      <c r="D613" s="11" t="s">
        <v>16</v>
      </c>
      <c r="E613" s="11" t="s">
        <v>456</v>
      </c>
      <c r="F613" s="11" t="s">
        <v>177</v>
      </c>
      <c r="G613" s="9">
        <v>100400</v>
      </c>
      <c r="H613" s="9"/>
      <c r="I613" s="9"/>
      <c r="J613" s="9"/>
      <c r="K613" s="9">
        <f>G613+I613</f>
        <v>100400</v>
      </c>
      <c r="L613" s="9">
        <f>H613+J613</f>
        <v>0</v>
      </c>
    </row>
    <row r="614" spans="1:12" ht="25.5" x14ac:dyDescent="0.25">
      <c r="A614" s="15" t="s">
        <v>457</v>
      </c>
      <c r="B614" s="8">
        <v>709</v>
      </c>
      <c r="C614" s="11" t="s">
        <v>246</v>
      </c>
      <c r="D614" s="11" t="s">
        <v>16</v>
      </c>
      <c r="E614" s="11" t="s">
        <v>458</v>
      </c>
      <c r="F614" s="11"/>
      <c r="G614" s="9">
        <f t="shared" ref="G614:L614" si="295">G615</f>
        <v>577700</v>
      </c>
      <c r="H614" s="9">
        <f t="shared" si="295"/>
        <v>0</v>
      </c>
      <c r="I614" s="9">
        <f t="shared" si="295"/>
        <v>0</v>
      </c>
      <c r="J614" s="9">
        <f t="shared" si="295"/>
        <v>0</v>
      </c>
      <c r="K614" s="9">
        <f t="shared" si="295"/>
        <v>577700</v>
      </c>
      <c r="L614" s="9">
        <f t="shared" si="295"/>
        <v>0</v>
      </c>
    </row>
    <row r="615" spans="1:12" ht="25.5" x14ac:dyDescent="0.25">
      <c r="A615" s="7" t="s">
        <v>67</v>
      </c>
      <c r="B615" s="8">
        <v>709</v>
      </c>
      <c r="C615" s="11" t="s">
        <v>246</v>
      </c>
      <c r="D615" s="11" t="s">
        <v>16</v>
      </c>
      <c r="E615" s="11" t="s">
        <v>458</v>
      </c>
      <c r="F615" s="11" t="s">
        <v>177</v>
      </c>
      <c r="G615" s="9">
        <v>577700</v>
      </c>
      <c r="H615" s="9"/>
      <c r="I615" s="9"/>
      <c r="J615" s="9"/>
      <c r="K615" s="9">
        <f>G615+I615</f>
        <v>577700</v>
      </c>
      <c r="L615" s="9">
        <f>H615+J615</f>
        <v>0</v>
      </c>
    </row>
    <row r="616" spans="1:12" ht="25.5" x14ac:dyDescent="0.25">
      <c r="A616" s="7" t="s">
        <v>248</v>
      </c>
      <c r="B616" s="8">
        <v>709</v>
      </c>
      <c r="C616" s="11" t="s">
        <v>246</v>
      </c>
      <c r="D616" s="11" t="s">
        <v>16</v>
      </c>
      <c r="E616" s="11" t="s">
        <v>249</v>
      </c>
      <c r="F616" s="11"/>
      <c r="G616" s="9">
        <f>G617+G635+G656</f>
        <v>185159834.55000001</v>
      </c>
      <c r="H616" s="9">
        <f>H617+H635+H656</f>
        <v>1006258.51</v>
      </c>
      <c r="I616" s="9">
        <f>I617+I635+I656</f>
        <v>0</v>
      </c>
      <c r="J616" s="9">
        <f>J617+J635+J656</f>
        <v>0</v>
      </c>
      <c r="K616" s="9">
        <f>K617+K635+K656</f>
        <v>185159834.55000001</v>
      </c>
      <c r="L616" s="9">
        <f>L617+L635+L656</f>
        <v>1006258.51</v>
      </c>
    </row>
    <row r="617" spans="1:12" ht="38.25" x14ac:dyDescent="0.25">
      <c r="A617" s="7" t="s">
        <v>459</v>
      </c>
      <c r="B617" s="8">
        <v>709</v>
      </c>
      <c r="C617" s="11" t="s">
        <v>246</v>
      </c>
      <c r="D617" s="11" t="s">
        <v>16</v>
      </c>
      <c r="E617" s="11" t="s">
        <v>460</v>
      </c>
      <c r="F617" s="11"/>
      <c r="G617" s="9">
        <f>G618</f>
        <v>65896516.549999997</v>
      </c>
      <c r="H617" s="9">
        <f t="shared" ref="H617:L617" si="296">H618</f>
        <v>385528.51</v>
      </c>
      <c r="I617" s="9">
        <f t="shared" si="296"/>
        <v>0</v>
      </c>
      <c r="J617" s="9">
        <f t="shared" si="296"/>
        <v>0</v>
      </c>
      <c r="K617" s="9">
        <f t="shared" si="296"/>
        <v>65896516.549999997</v>
      </c>
      <c r="L617" s="9">
        <f t="shared" si="296"/>
        <v>385528.51</v>
      </c>
    </row>
    <row r="618" spans="1:12" ht="25.5" x14ac:dyDescent="0.25">
      <c r="A618" s="7" t="s">
        <v>461</v>
      </c>
      <c r="B618" s="8">
        <v>709</v>
      </c>
      <c r="C618" s="11" t="s">
        <v>246</v>
      </c>
      <c r="D618" s="11" t="s">
        <v>16</v>
      </c>
      <c r="E618" s="11" t="s">
        <v>462</v>
      </c>
      <c r="F618" s="11"/>
      <c r="G618" s="9">
        <f>G619+G621+G623+G633+G631+G625+G627+G629</f>
        <v>65896516.549999997</v>
      </c>
      <c r="H618" s="9">
        <f t="shared" ref="H618:L618" si="297">H619+H621+H623+H633+H631+H625+H627+H629</f>
        <v>385528.51</v>
      </c>
      <c r="I618" s="9">
        <f t="shared" si="297"/>
        <v>0</v>
      </c>
      <c r="J618" s="9">
        <f t="shared" si="297"/>
        <v>0</v>
      </c>
      <c r="K618" s="9">
        <f t="shared" si="297"/>
        <v>65896516.549999997</v>
      </c>
      <c r="L618" s="9">
        <f t="shared" si="297"/>
        <v>385528.51</v>
      </c>
    </row>
    <row r="619" spans="1:12" ht="51" x14ac:dyDescent="0.25">
      <c r="A619" s="7" t="s">
        <v>29</v>
      </c>
      <c r="B619" s="8">
        <v>709</v>
      </c>
      <c r="C619" s="11" t="s">
        <v>246</v>
      </c>
      <c r="D619" s="11" t="s">
        <v>16</v>
      </c>
      <c r="E619" s="11" t="s">
        <v>463</v>
      </c>
      <c r="F619" s="11"/>
      <c r="G619" s="9">
        <f t="shared" ref="G619:L619" si="298">G620</f>
        <v>800000</v>
      </c>
      <c r="H619" s="9">
        <f t="shared" si="298"/>
        <v>0</v>
      </c>
      <c r="I619" s="9">
        <f t="shared" si="298"/>
        <v>0</v>
      </c>
      <c r="J619" s="9">
        <f t="shared" si="298"/>
        <v>0</v>
      </c>
      <c r="K619" s="9">
        <f t="shared" si="298"/>
        <v>800000</v>
      </c>
      <c r="L619" s="9">
        <f t="shared" si="298"/>
        <v>0</v>
      </c>
    </row>
    <row r="620" spans="1:12" ht="25.5" x14ac:dyDescent="0.25">
      <c r="A620" s="7" t="s">
        <v>67</v>
      </c>
      <c r="B620" s="8">
        <v>709</v>
      </c>
      <c r="C620" s="11" t="s">
        <v>246</v>
      </c>
      <c r="D620" s="11" t="s">
        <v>16</v>
      </c>
      <c r="E620" s="11" t="s">
        <v>463</v>
      </c>
      <c r="F620" s="11" t="s">
        <v>177</v>
      </c>
      <c r="G620" s="9">
        <v>800000</v>
      </c>
      <c r="H620" s="9"/>
      <c r="I620" s="9"/>
      <c r="J620" s="9"/>
      <c r="K620" s="9">
        <f t="shared" ref="K620:L624" si="299">G620+I620</f>
        <v>800000</v>
      </c>
      <c r="L620" s="9">
        <f t="shared" si="299"/>
        <v>0</v>
      </c>
    </row>
    <row r="621" spans="1:12" ht="51" x14ac:dyDescent="0.25">
      <c r="A621" s="7" t="s">
        <v>105</v>
      </c>
      <c r="B621" s="8">
        <v>709</v>
      </c>
      <c r="C621" s="11" t="s">
        <v>246</v>
      </c>
      <c r="D621" s="11" t="s">
        <v>16</v>
      </c>
      <c r="E621" s="11" t="s">
        <v>464</v>
      </c>
      <c r="F621" s="11"/>
      <c r="G621" s="9">
        <f>G622</f>
        <v>349486</v>
      </c>
      <c r="H621" s="9">
        <f>H622</f>
        <v>349486</v>
      </c>
      <c r="I621" s="9">
        <f>I622</f>
        <v>0</v>
      </c>
      <c r="J621" s="9">
        <f>J622</f>
        <v>0</v>
      </c>
      <c r="K621" s="9">
        <f t="shared" si="299"/>
        <v>349486</v>
      </c>
      <c r="L621" s="9">
        <f t="shared" si="299"/>
        <v>349486</v>
      </c>
    </row>
    <row r="622" spans="1:12" ht="25.5" x14ac:dyDescent="0.25">
      <c r="A622" s="7" t="s">
        <v>67</v>
      </c>
      <c r="B622" s="8">
        <v>709</v>
      </c>
      <c r="C622" s="11" t="s">
        <v>246</v>
      </c>
      <c r="D622" s="11" t="s">
        <v>16</v>
      </c>
      <c r="E622" s="11" t="s">
        <v>464</v>
      </c>
      <c r="F622" s="11" t="s">
        <v>177</v>
      </c>
      <c r="G622" s="9">
        <v>349486</v>
      </c>
      <c r="H622" s="9">
        <v>349486</v>
      </c>
      <c r="I622" s="9"/>
      <c r="J622" s="9"/>
      <c r="K622" s="9">
        <f t="shared" si="299"/>
        <v>349486</v>
      </c>
      <c r="L622" s="9">
        <f t="shared" si="299"/>
        <v>349486</v>
      </c>
    </row>
    <row r="623" spans="1:12" ht="38.25" x14ac:dyDescent="0.25">
      <c r="A623" s="15" t="s">
        <v>106</v>
      </c>
      <c r="B623" s="8">
        <v>709</v>
      </c>
      <c r="C623" s="11" t="s">
        <v>246</v>
      </c>
      <c r="D623" s="11" t="s">
        <v>16</v>
      </c>
      <c r="E623" s="11" t="s">
        <v>465</v>
      </c>
      <c r="F623" s="8"/>
      <c r="G623" s="9">
        <f>G624</f>
        <v>52962145.359999999</v>
      </c>
      <c r="H623" s="9">
        <f>H624</f>
        <v>0</v>
      </c>
      <c r="I623" s="9">
        <f>I624</f>
        <v>0</v>
      </c>
      <c r="J623" s="9">
        <f>J624</f>
        <v>0</v>
      </c>
      <c r="K623" s="9">
        <f t="shared" si="299"/>
        <v>52962145.359999999</v>
      </c>
      <c r="L623" s="9">
        <f t="shared" si="299"/>
        <v>0</v>
      </c>
    </row>
    <row r="624" spans="1:12" ht="25.5" x14ac:dyDescent="0.25">
      <c r="A624" s="7" t="s">
        <v>67</v>
      </c>
      <c r="B624" s="8">
        <v>709</v>
      </c>
      <c r="C624" s="11" t="s">
        <v>246</v>
      </c>
      <c r="D624" s="11" t="s">
        <v>16</v>
      </c>
      <c r="E624" s="11" t="s">
        <v>465</v>
      </c>
      <c r="F624" s="8">
        <v>600</v>
      </c>
      <c r="G624" s="9">
        <v>52962145.359999999</v>
      </c>
      <c r="H624" s="9"/>
      <c r="I624" s="9"/>
      <c r="J624" s="9"/>
      <c r="K624" s="9">
        <f t="shared" si="299"/>
        <v>52962145.359999999</v>
      </c>
      <c r="L624" s="9">
        <f t="shared" si="299"/>
        <v>0</v>
      </c>
    </row>
    <row r="625" spans="1:12" ht="25.5" x14ac:dyDescent="0.25">
      <c r="A625" s="15" t="s">
        <v>108</v>
      </c>
      <c r="B625" s="8">
        <v>709</v>
      </c>
      <c r="C625" s="11" t="s">
        <v>246</v>
      </c>
      <c r="D625" s="11" t="s">
        <v>16</v>
      </c>
      <c r="E625" s="11" t="s">
        <v>466</v>
      </c>
      <c r="F625" s="8"/>
      <c r="G625" s="9">
        <f>G626</f>
        <v>4308300</v>
      </c>
      <c r="H625" s="9">
        <f t="shared" ref="H625:L625" si="300">H626</f>
        <v>0</v>
      </c>
      <c r="I625" s="9">
        <f t="shared" si="300"/>
        <v>0</v>
      </c>
      <c r="J625" s="9">
        <f t="shared" si="300"/>
        <v>0</v>
      </c>
      <c r="K625" s="9">
        <f t="shared" si="300"/>
        <v>4308300</v>
      </c>
      <c r="L625" s="9">
        <f t="shared" si="300"/>
        <v>0</v>
      </c>
    </row>
    <row r="626" spans="1:12" ht="25.5" x14ac:dyDescent="0.25">
      <c r="A626" s="7" t="s">
        <v>67</v>
      </c>
      <c r="B626" s="8">
        <v>709</v>
      </c>
      <c r="C626" s="11" t="s">
        <v>246</v>
      </c>
      <c r="D626" s="11" t="s">
        <v>16</v>
      </c>
      <c r="E626" s="11" t="s">
        <v>466</v>
      </c>
      <c r="F626" s="8">
        <v>600</v>
      </c>
      <c r="G626" s="9">
        <v>4308300</v>
      </c>
      <c r="H626" s="9"/>
      <c r="I626" s="9"/>
      <c r="J626" s="9"/>
      <c r="K626" s="9">
        <f t="shared" ref="K626:L630" si="301">G626+I626</f>
        <v>4308300</v>
      </c>
      <c r="L626" s="9">
        <f t="shared" si="301"/>
        <v>0</v>
      </c>
    </row>
    <row r="627" spans="1:12" ht="25.5" x14ac:dyDescent="0.25">
      <c r="A627" s="15" t="s">
        <v>110</v>
      </c>
      <c r="B627" s="8">
        <v>709</v>
      </c>
      <c r="C627" s="11" t="s">
        <v>246</v>
      </c>
      <c r="D627" s="11" t="s">
        <v>16</v>
      </c>
      <c r="E627" s="11" t="s">
        <v>467</v>
      </c>
      <c r="F627" s="8"/>
      <c r="G627" s="9">
        <f>G628</f>
        <v>4207700</v>
      </c>
      <c r="H627" s="9">
        <f t="shared" ref="H627:L627" si="302">H628</f>
        <v>0</v>
      </c>
      <c r="I627" s="9">
        <f t="shared" si="302"/>
        <v>0</v>
      </c>
      <c r="J627" s="9">
        <f t="shared" si="302"/>
        <v>0</v>
      </c>
      <c r="K627" s="9">
        <f t="shared" si="302"/>
        <v>4207700</v>
      </c>
      <c r="L627" s="9">
        <f t="shared" si="302"/>
        <v>0</v>
      </c>
    </row>
    <row r="628" spans="1:12" ht="25.5" x14ac:dyDescent="0.25">
      <c r="A628" s="7" t="s">
        <v>67</v>
      </c>
      <c r="B628" s="8">
        <v>709</v>
      </c>
      <c r="C628" s="11" t="s">
        <v>246</v>
      </c>
      <c r="D628" s="11" t="s">
        <v>16</v>
      </c>
      <c r="E628" s="11" t="s">
        <v>467</v>
      </c>
      <c r="F628" s="8">
        <v>600</v>
      </c>
      <c r="G628" s="9">
        <v>4207700</v>
      </c>
      <c r="H628" s="9"/>
      <c r="I628" s="9"/>
      <c r="J628" s="9"/>
      <c r="K628" s="9">
        <f t="shared" si="301"/>
        <v>4207700</v>
      </c>
      <c r="L628" s="9">
        <f t="shared" si="301"/>
        <v>0</v>
      </c>
    </row>
    <row r="629" spans="1:12" ht="25.5" x14ac:dyDescent="0.25">
      <c r="A629" s="15" t="s">
        <v>112</v>
      </c>
      <c r="B629" s="8">
        <v>709</v>
      </c>
      <c r="C629" s="11" t="s">
        <v>246</v>
      </c>
      <c r="D629" s="11" t="s">
        <v>16</v>
      </c>
      <c r="E629" s="11" t="s">
        <v>468</v>
      </c>
      <c r="F629" s="8"/>
      <c r="G629" s="9">
        <f>G630</f>
        <v>2483685.04</v>
      </c>
      <c r="H629" s="9">
        <f t="shared" ref="H629:L629" si="303">H630</f>
        <v>0</v>
      </c>
      <c r="I629" s="9">
        <f t="shared" si="303"/>
        <v>0</v>
      </c>
      <c r="J629" s="9">
        <f t="shared" si="303"/>
        <v>0</v>
      </c>
      <c r="K629" s="9">
        <f t="shared" si="303"/>
        <v>2483685.04</v>
      </c>
      <c r="L629" s="9">
        <f t="shared" si="303"/>
        <v>0</v>
      </c>
    </row>
    <row r="630" spans="1:12" ht="25.5" x14ac:dyDescent="0.25">
      <c r="A630" s="7" t="s">
        <v>67</v>
      </c>
      <c r="B630" s="8">
        <v>709</v>
      </c>
      <c r="C630" s="11" t="s">
        <v>246</v>
      </c>
      <c r="D630" s="11" t="s">
        <v>16</v>
      </c>
      <c r="E630" s="11" t="s">
        <v>468</v>
      </c>
      <c r="F630" s="8">
        <v>600</v>
      </c>
      <c r="G630" s="9">
        <v>2483685.04</v>
      </c>
      <c r="H630" s="9"/>
      <c r="I630" s="9"/>
      <c r="J630" s="9"/>
      <c r="K630" s="9">
        <f t="shared" si="301"/>
        <v>2483685.04</v>
      </c>
      <c r="L630" s="9">
        <f t="shared" si="301"/>
        <v>0</v>
      </c>
    </row>
    <row r="631" spans="1:12" x14ac:dyDescent="0.25">
      <c r="A631" s="7" t="s">
        <v>469</v>
      </c>
      <c r="B631" s="8">
        <v>709</v>
      </c>
      <c r="C631" s="11" t="s">
        <v>246</v>
      </c>
      <c r="D631" s="11" t="s">
        <v>16</v>
      </c>
      <c r="E631" s="11" t="s">
        <v>470</v>
      </c>
      <c r="F631" s="11"/>
      <c r="G631" s="9">
        <f t="shared" ref="G631:L631" si="304">G632</f>
        <v>586042.51</v>
      </c>
      <c r="H631" s="9">
        <f t="shared" si="304"/>
        <v>36042.51</v>
      </c>
      <c r="I631" s="9">
        <f t="shared" si="304"/>
        <v>0</v>
      </c>
      <c r="J631" s="9">
        <f t="shared" si="304"/>
        <v>0</v>
      </c>
      <c r="K631" s="9">
        <f t="shared" si="304"/>
        <v>586042.51</v>
      </c>
      <c r="L631" s="9">
        <f t="shared" si="304"/>
        <v>36042.51</v>
      </c>
    </row>
    <row r="632" spans="1:12" ht="25.5" x14ac:dyDescent="0.25">
      <c r="A632" s="7" t="s">
        <v>67</v>
      </c>
      <c r="B632" s="8">
        <v>709</v>
      </c>
      <c r="C632" s="11" t="s">
        <v>246</v>
      </c>
      <c r="D632" s="11" t="s">
        <v>16</v>
      </c>
      <c r="E632" s="11" t="s">
        <v>470</v>
      </c>
      <c r="F632" s="11" t="s">
        <v>177</v>
      </c>
      <c r="G632" s="9">
        <f>550000+36042.51</f>
        <v>586042.51</v>
      </c>
      <c r="H632" s="9">
        <v>36042.51</v>
      </c>
      <c r="I632" s="9"/>
      <c r="J632" s="9"/>
      <c r="K632" s="9">
        <f>G632+I632</f>
        <v>586042.51</v>
      </c>
      <c r="L632" s="9">
        <f>H632+J632</f>
        <v>36042.51</v>
      </c>
    </row>
    <row r="633" spans="1:12" ht="38.25" x14ac:dyDescent="0.25">
      <c r="A633" s="7" t="s">
        <v>119</v>
      </c>
      <c r="B633" s="8">
        <v>709</v>
      </c>
      <c r="C633" s="11" t="s">
        <v>246</v>
      </c>
      <c r="D633" s="11" t="s">
        <v>16</v>
      </c>
      <c r="E633" s="11" t="s">
        <v>471</v>
      </c>
      <c r="F633" s="11"/>
      <c r="G633" s="9">
        <f>G634</f>
        <v>199157.64</v>
      </c>
      <c r="H633" s="9">
        <f>H634</f>
        <v>0</v>
      </c>
      <c r="I633" s="9">
        <f>I634</f>
        <v>0</v>
      </c>
      <c r="J633" s="9">
        <f>J634</f>
        <v>0</v>
      </c>
      <c r="K633" s="9">
        <f t="shared" ref="K633:L634" si="305">G633+I633</f>
        <v>199157.64</v>
      </c>
      <c r="L633" s="9">
        <f t="shared" si="305"/>
        <v>0</v>
      </c>
    </row>
    <row r="634" spans="1:12" ht="25.5" x14ac:dyDescent="0.25">
      <c r="A634" s="7" t="s">
        <v>67</v>
      </c>
      <c r="B634" s="8">
        <v>709</v>
      </c>
      <c r="C634" s="11" t="s">
        <v>246</v>
      </c>
      <c r="D634" s="11" t="s">
        <v>16</v>
      </c>
      <c r="E634" s="11" t="s">
        <v>471</v>
      </c>
      <c r="F634" s="11" t="s">
        <v>177</v>
      </c>
      <c r="G634" s="9">
        <f>222500-23342.36</f>
        <v>199157.64</v>
      </c>
      <c r="H634" s="9"/>
      <c r="I634" s="9"/>
      <c r="J634" s="9"/>
      <c r="K634" s="9">
        <f t="shared" si="305"/>
        <v>199157.64</v>
      </c>
      <c r="L634" s="9">
        <f t="shared" si="305"/>
        <v>0</v>
      </c>
    </row>
    <row r="635" spans="1:12" ht="25.5" x14ac:dyDescent="0.25">
      <c r="A635" s="7" t="s">
        <v>472</v>
      </c>
      <c r="B635" s="8">
        <v>709</v>
      </c>
      <c r="C635" s="11" t="s">
        <v>246</v>
      </c>
      <c r="D635" s="11" t="s">
        <v>16</v>
      </c>
      <c r="E635" s="11" t="s">
        <v>473</v>
      </c>
      <c r="F635" s="11"/>
      <c r="G635" s="9">
        <f t="shared" ref="G635:L635" si="306">G636+G653</f>
        <v>102393758</v>
      </c>
      <c r="H635" s="9">
        <f t="shared" si="306"/>
        <v>620730</v>
      </c>
      <c r="I635" s="9">
        <f t="shared" si="306"/>
        <v>0</v>
      </c>
      <c r="J635" s="9">
        <f t="shared" si="306"/>
        <v>0</v>
      </c>
      <c r="K635" s="9">
        <f t="shared" si="306"/>
        <v>102393758</v>
      </c>
      <c r="L635" s="9">
        <f t="shared" si="306"/>
        <v>620730</v>
      </c>
    </row>
    <row r="636" spans="1:12" ht="38.25" x14ac:dyDescent="0.25">
      <c r="A636" s="7" t="s">
        <v>474</v>
      </c>
      <c r="B636" s="8">
        <v>709</v>
      </c>
      <c r="C636" s="11" t="s">
        <v>246</v>
      </c>
      <c r="D636" s="11" t="s">
        <v>16</v>
      </c>
      <c r="E636" s="11" t="s">
        <v>475</v>
      </c>
      <c r="F636" s="11"/>
      <c r="G636" s="9">
        <f>G637+G639+G641+G651+G649+G643+G645+G647</f>
        <v>94393758</v>
      </c>
      <c r="H636" s="9">
        <f t="shared" ref="H636:L636" si="307">H637+H639+H641+H651+H649+H643+H645+H647</f>
        <v>620730</v>
      </c>
      <c r="I636" s="9">
        <f t="shared" si="307"/>
        <v>0</v>
      </c>
      <c r="J636" s="9">
        <f t="shared" si="307"/>
        <v>0</v>
      </c>
      <c r="K636" s="9">
        <f t="shared" si="307"/>
        <v>94393758</v>
      </c>
      <c r="L636" s="9">
        <f t="shared" si="307"/>
        <v>620730</v>
      </c>
    </row>
    <row r="637" spans="1:12" ht="51" x14ac:dyDescent="0.25">
      <c r="A637" s="7" t="s">
        <v>29</v>
      </c>
      <c r="B637" s="8">
        <v>709</v>
      </c>
      <c r="C637" s="11" t="s">
        <v>246</v>
      </c>
      <c r="D637" s="11" t="s">
        <v>16</v>
      </c>
      <c r="E637" s="11" t="s">
        <v>476</v>
      </c>
      <c r="F637" s="11"/>
      <c r="G637" s="9">
        <f t="shared" ref="G637:L637" si="308">G638</f>
        <v>1170000</v>
      </c>
      <c r="H637" s="9">
        <f t="shared" si="308"/>
        <v>0</v>
      </c>
      <c r="I637" s="9">
        <f t="shared" si="308"/>
        <v>0</v>
      </c>
      <c r="J637" s="9">
        <f t="shared" si="308"/>
        <v>0</v>
      </c>
      <c r="K637" s="9">
        <f t="shared" si="308"/>
        <v>1170000</v>
      </c>
      <c r="L637" s="9">
        <f t="shared" si="308"/>
        <v>0</v>
      </c>
    </row>
    <row r="638" spans="1:12" ht="25.5" x14ac:dyDescent="0.25">
      <c r="A638" s="7" t="s">
        <v>67</v>
      </c>
      <c r="B638" s="8">
        <v>709</v>
      </c>
      <c r="C638" s="11" t="s">
        <v>246</v>
      </c>
      <c r="D638" s="11" t="s">
        <v>16</v>
      </c>
      <c r="E638" s="11" t="s">
        <v>476</v>
      </c>
      <c r="F638" s="11" t="s">
        <v>177</v>
      </c>
      <c r="G638" s="9">
        <v>1170000</v>
      </c>
      <c r="H638" s="9"/>
      <c r="I638" s="9"/>
      <c r="J638" s="9"/>
      <c r="K638" s="9">
        <f t="shared" ref="K638:L642" si="309">G638+I638</f>
        <v>1170000</v>
      </c>
      <c r="L638" s="9">
        <f t="shared" si="309"/>
        <v>0</v>
      </c>
    </row>
    <row r="639" spans="1:12" ht="51" x14ac:dyDescent="0.25">
      <c r="A639" s="7" t="s">
        <v>105</v>
      </c>
      <c r="B639" s="8">
        <v>709</v>
      </c>
      <c r="C639" s="11" t="s">
        <v>246</v>
      </c>
      <c r="D639" s="11" t="s">
        <v>16</v>
      </c>
      <c r="E639" s="11" t="s">
        <v>477</v>
      </c>
      <c r="F639" s="11"/>
      <c r="G639" s="9">
        <f>G640</f>
        <v>620730</v>
      </c>
      <c r="H639" s="9">
        <f>H640</f>
        <v>620730</v>
      </c>
      <c r="I639" s="9">
        <f>I640</f>
        <v>0</v>
      </c>
      <c r="J639" s="9">
        <f>J640</f>
        <v>0</v>
      </c>
      <c r="K639" s="9">
        <f t="shared" si="309"/>
        <v>620730</v>
      </c>
      <c r="L639" s="9">
        <f t="shared" si="309"/>
        <v>620730</v>
      </c>
    </row>
    <row r="640" spans="1:12" ht="25.5" x14ac:dyDescent="0.25">
      <c r="A640" s="7" t="s">
        <v>67</v>
      </c>
      <c r="B640" s="8">
        <v>709</v>
      </c>
      <c r="C640" s="11" t="s">
        <v>246</v>
      </c>
      <c r="D640" s="11" t="s">
        <v>16</v>
      </c>
      <c r="E640" s="11" t="s">
        <v>477</v>
      </c>
      <c r="F640" s="11" t="s">
        <v>177</v>
      </c>
      <c r="G640" s="9">
        <v>620730</v>
      </c>
      <c r="H640" s="9">
        <f>G640</f>
        <v>620730</v>
      </c>
      <c r="I640" s="9"/>
      <c r="J640" s="9"/>
      <c r="K640" s="9">
        <f t="shared" si="309"/>
        <v>620730</v>
      </c>
      <c r="L640" s="9">
        <f t="shared" si="309"/>
        <v>620730</v>
      </c>
    </row>
    <row r="641" spans="1:12" ht="38.25" x14ac:dyDescent="0.25">
      <c r="A641" s="15" t="s">
        <v>106</v>
      </c>
      <c r="B641" s="8">
        <v>709</v>
      </c>
      <c r="C641" s="11" t="s">
        <v>246</v>
      </c>
      <c r="D641" s="11" t="s">
        <v>16</v>
      </c>
      <c r="E641" s="11" t="s">
        <v>478</v>
      </c>
      <c r="F641" s="8"/>
      <c r="G641" s="9">
        <f>G642</f>
        <v>67692996.599999994</v>
      </c>
      <c r="H641" s="9">
        <f>H642</f>
        <v>0</v>
      </c>
      <c r="I641" s="9">
        <f>I642</f>
        <v>0</v>
      </c>
      <c r="J641" s="9">
        <f>J642</f>
        <v>0</v>
      </c>
      <c r="K641" s="9">
        <f t="shared" si="309"/>
        <v>67692996.599999994</v>
      </c>
      <c r="L641" s="9">
        <f t="shared" si="309"/>
        <v>0</v>
      </c>
    </row>
    <row r="642" spans="1:12" ht="25.5" x14ac:dyDescent="0.25">
      <c r="A642" s="7" t="s">
        <v>67</v>
      </c>
      <c r="B642" s="8">
        <v>709</v>
      </c>
      <c r="C642" s="11" t="s">
        <v>246</v>
      </c>
      <c r="D642" s="11" t="s">
        <v>16</v>
      </c>
      <c r="E642" s="11" t="s">
        <v>478</v>
      </c>
      <c r="F642" s="8">
        <v>600</v>
      </c>
      <c r="G642" s="9">
        <v>67692996.599999994</v>
      </c>
      <c r="H642" s="9"/>
      <c r="I642" s="9"/>
      <c r="J642" s="9"/>
      <c r="K642" s="9">
        <f t="shared" si="309"/>
        <v>67692996.599999994</v>
      </c>
      <c r="L642" s="9">
        <f t="shared" si="309"/>
        <v>0</v>
      </c>
    </row>
    <row r="643" spans="1:12" ht="25.5" x14ac:dyDescent="0.25">
      <c r="A643" s="15" t="s">
        <v>108</v>
      </c>
      <c r="B643" s="8">
        <v>709</v>
      </c>
      <c r="C643" s="11" t="s">
        <v>246</v>
      </c>
      <c r="D643" s="11" t="s">
        <v>16</v>
      </c>
      <c r="E643" s="11" t="s">
        <v>479</v>
      </c>
      <c r="F643" s="8"/>
      <c r="G643" s="9">
        <f>G644</f>
        <v>7626600</v>
      </c>
      <c r="H643" s="9">
        <f t="shared" ref="H643:L643" si="310">H644</f>
        <v>0</v>
      </c>
      <c r="I643" s="9">
        <f t="shared" si="310"/>
        <v>0</v>
      </c>
      <c r="J643" s="9">
        <f t="shared" si="310"/>
        <v>0</v>
      </c>
      <c r="K643" s="9">
        <f t="shared" si="310"/>
        <v>7626600</v>
      </c>
      <c r="L643" s="9">
        <f t="shared" si="310"/>
        <v>0</v>
      </c>
    </row>
    <row r="644" spans="1:12" ht="25.5" x14ac:dyDescent="0.25">
      <c r="A644" s="7" t="s">
        <v>67</v>
      </c>
      <c r="B644" s="8">
        <v>709</v>
      </c>
      <c r="C644" s="11" t="s">
        <v>246</v>
      </c>
      <c r="D644" s="11" t="s">
        <v>16</v>
      </c>
      <c r="E644" s="11" t="s">
        <v>479</v>
      </c>
      <c r="F644" s="8">
        <v>600</v>
      </c>
      <c r="G644" s="9">
        <v>7626600</v>
      </c>
      <c r="H644" s="9"/>
      <c r="I644" s="9"/>
      <c r="J644" s="9"/>
      <c r="K644" s="9">
        <f t="shared" ref="K644:L644" si="311">G644+I644</f>
        <v>7626600</v>
      </c>
      <c r="L644" s="9">
        <f t="shared" si="311"/>
        <v>0</v>
      </c>
    </row>
    <row r="645" spans="1:12" ht="25.5" x14ac:dyDescent="0.25">
      <c r="A645" s="15" t="s">
        <v>110</v>
      </c>
      <c r="B645" s="8">
        <v>709</v>
      </c>
      <c r="C645" s="11" t="s">
        <v>246</v>
      </c>
      <c r="D645" s="11" t="s">
        <v>16</v>
      </c>
      <c r="E645" s="11" t="s">
        <v>480</v>
      </c>
      <c r="F645" s="8"/>
      <c r="G645" s="9">
        <f>G646</f>
        <v>6714300</v>
      </c>
      <c r="H645" s="9">
        <f t="shared" ref="H645:L645" si="312">H646</f>
        <v>0</v>
      </c>
      <c r="I645" s="9">
        <f t="shared" si="312"/>
        <v>0</v>
      </c>
      <c r="J645" s="9">
        <f t="shared" si="312"/>
        <v>0</v>
      </c>
      <c r="K645" s="9">
        <f t="shared" si="312"/>
        <v>6714300</v>
      </c>
      <c r="L645" s="9">
        <f t="shared" si="312"/>
        <v>0</v>
      </c>
    </row>
    <row r="646" spans="1:12" ht="25.5" x14ac:dyDescent="0.25">
      <c r="A646" s="7" t="s">
        <v>67</v>
      </c>
      <c r="B646" s="8">
        <v>709</v>
      </c>
      <c r="C646" s="11" t="s">
        <v>246</v>
      </c>
      <c r="D646" s="11" t="s">
        <v>16</v>
      </c>
      <c r="E646" s="11" t="s">
        <v>480</v>
      </c>
      <c r="F646" s="8">
        <v>600</v>
      </c>
      <c r="G646" s="9">
        <v>6714300</v>
      </c>
      <c r="H646" s="9"/>
      <c r="I646" s="9"/>
      <c r="J646" s="9"/>
      <c r="K646" s="9">
        <f t="shared" ref="K646:L646" si="313">G646+I646</f>
        <v>6714300</v>
      </c>
      <c r="L646" s="9">
        <f t="shared" si="313"/>
        <v>0</v>
      </c>
    </row>
    <row r="647" spans="1:12" ht="25.5" x14ac:dyDescent="0.25">
      <c r="A647" s="15" t="s">
        <v>112</v>
      </c>
      <c r="B647" s="8">
        <v>709</v>
      </c>
      <c r="C647" s="11" t="s">
        <v>246</v>
      </c>
      <c r="D647" s="11" t="s">
        <v>16</v>
      </c>
      <c r="E647" s="11" t="s">
        <v>481</v>
      </c>
      <c r="F647" s="8"/>
      <c r="G647" s="9">
        <f>G648</f>
        <v>8471403</v>
      </c>
      <c r="H647" s="9">
        <f t="shared" ref="H647:L647" si="314">H648</f>
        <v>0</v>
      </c>
      <c r="I647" s="9">
        <f t="shared" si="314"/>
        <v>0</v>
      </c>
      <c r="J647" s="9">
        <f t="shared" si="314"/>
        <v>0</v>
      </c>
      <c r="K647" s="9">
        <f t="shared" si="314"/>
        <v>8471403</v>
      </c>
      <c r="L647" s="9">
        <f t="shared" si="314"/>
        <v>0</v>
      </c>
    </row>
    <row r="648" spans="1:12" ht="25.5" x14ac:dyDescent="0.25">
      <c r="A648" s="7" t="s">
        <v>67</v>
      </c>
      <c r="B648" s="8">
        <v>709</v>
      </c>
      <c r="C648" s="11" t="s">
        <v>246</v>
      </c>
      <c r="D648" s="11" t="s">
        <v>16</v>
      </c>
      <c r="E648" s="11" t="s">
        <v>481</v>
      </c>
      <c r="F648" s="8">
        <v>600</v>
      </c>
      <c r="G648" s="9">
        <v>8471403</v>
      </c>
      <c r="H648" s="9"/>
      <c r="I648" s="9"/>
      <c r="J648" s="9"/>
      <c r="K648" s="9">
        <f t="shared" ref="K648:L648" si="315">G648+I648</f>
        <v>8471403</v>
      </c>
      <c r="L648" s="9">
        <f t="shared" si="315"/>
        <v>0</v>
      </c>
    </row>
    <row r="649" spans="1:12" ht="25.5" x14ac:dyDescent="0.25">
      <c r="A649" s="7" t="s">
        <v>482</v>
      </c>
      <c r="B649" s="8">
        <v>709</v>
      </c>
      <c r="C649" s="11" t="s">
        <v>246</v>
      </c>
      <c r="D649" s="11" t="s">
        <v>16</v>
      </c>
      <c r="E649" s="11" t="s">
        <v>483</v>
      </c>
      <c r="F649" s="11"/>
      <c r="G649" s="9">
        <f t="shared" ref="G649:L649" si="316">G650</f>
        <v>1744000</v>
      </c>
      <c r="H649" s="9">
        <f t="shared" si="316"/>
        <v>0</v>
      </c>
      <c r="I649" s="9">
        <f t="shared" si="316"/>
        <v>0</v>
      </c>
      <c r="J649" s="9">
        <f t="shared" si="316"/>
        <v>0</v>
      </c>
      <c r="K649" s="9">
        <f t="shared" si="316"/>
        <v>1744000</v>
      </c>
      <c r="L649" s="9">
        <f t="shared" si="316"/>
        <v>0</v>
      </c>
    </row>
    <row r="650" spans="1:12" ht="25.5" x14ac:dyDescent="0.25">
      <c r="A650" s="7" t="s">
        <v>67</v>
      </c>
      <c r="B650" s="8">
        <v>709</v>
      </c>
      <c r="C650" s="11" t="s">
        <v>246</v>
      </c>
      <c r="D650" s="11" t="s">
        <v>16</v>
      </c>
      <c r="E650" s="11" t="s">
        <v>483</v>
      </c>
      <c r="F650" s="11" t="s">
        <v>177</v>
      </c>
      <c r="G650" s="9">
        <f>144000+1600000</f>
        <v>1744000</v>
      </c>
      <c r="H650" s="9"/>
      <c r="I650" s="9"/>
      <c r="J650" s="9"/>
      <c r="K650" s="9">
        <f t="shared" ref="K650:L652" si="317">G650+I650</f>
        <v>1744000</v>
      </c>
      <c r="L650" s="9">
        <f t="shared" si="317"/>
        <v>0</v>
      </c>
    </row>
    <row r="651" spans="1:12" ht="38.25" x14ac:dyDescent="0.25">
      <c r="A651" s="7" t="s">
        <v>119</v>
      </c>
      <c r="B651" s="8">
        <v>709</v>
      </c>
      <c r="C651" s="11" t="s">
        <v>246</v>
      </c>
      <c r="D651" s="11" t="s">
        <v>16</v>
      </c>
      <c r="E651" s="11" t="s">
        <v>484</v>
      </c>
      <c r="F651" s="11"/>
      <c r="G651" s="9">
        <f>G652</f>
        <v>353728.4</v>
      </c>
      <c r="H651" s="9">
        <f>H652</f>
        <v>0</v>
      </c>
      <c r="I651" s="9">
        <f>I652</f>
        <v>0</v>
      </c>
      <c r="J651" s="9">
        <f>J652</f>
        <v>0</v>
      </c>
      <c r="K651" s="9">
        <f t="shared" si="317"/>
        <v>353728.4</v>
      </c>
      <c r="L651" s="9">
        <f t="shared" si="317"/>
        <v>0</v>
      </c>
    </row>
    <row r="652" spans="1:12" ht="25.5" x14ac:dyDescent="0.25">
      <c r="A652" s="7" t="s">
        <v>67</v>
      </c>
      <c r="B652" s="8">
        <v>709</v>
      </c>
      <c r="C652" s="11" t="s">
        <v>246</v>
      </c>
      <c r="D652" s="11" t="s">
        <v>16</v>
      </c>
      <c r="E652" s="11" t="s">
        <v>484</v>
      </c>
      <c r="F652" s="11" t="s">
        <v>177</v>
      </c>
      <c r="G652" s="9">
        <f>395200-41471.6</f>
        <v>353728.4</v>
      </c>
      <c r="H652" s="9"/>
      <c r="I652" s="9"/>
      <c r="J652" s="9"/>
      <c r="K652" s="9">
        <f t="shared" si="317"/>
        <v>353728.4</v>
      </c>
      <c r="L652" s="9">
        <f t="shared" si="317"/>
        <v>0</v>
      </c>
    </row>
    <row r="653" spans="1:12" ht="38.25" x14ac:dyDescent="0.25">
      <c r="A653" s="7" t="s">
        <v>485</v>
      </c>
      <c r="B653" s="8">
        <v>709</v>
      </c>
      <c r="C653" s="11" t="s">
        <v>246</v>
      </c>
      <c r="D653" s="11" t="s">
        <v>16</v>
      </c>
      <c r="E653" s="11" t="s">
        <v>486</v>
      </c>
      <c r="F653" s="11"/>
      <c r="G653" s="9">
        <f>G654</f>
        <v>8000000</v>
      </c>
      <c r="H653" s="9">
        <f t="shared" ref="H653:L653" si="318">H654</f>
        <v>0</v>
      </c>
      <c r="I653" s="9">
        <f t="shared" si="318"/>
        <v>0</v>
      </c>
      <c r="J653" s="9">
        <f t="shared" si="318"/>
        <v>0</v>
      </c>
      <c r="K653" s="9">
        <f t="shared" si="318"/>
        <v>8000000</v>
      </c>
      <c r="L653" s="9">
        <f t="shared" si="318"/>
        <v>0</v>
      </c>
    </row>
    <row r="654" spans="1:12" x14ac:dyDescent="0.25">
      <c r="A654" s="7" t="s">
        <v>116</v>
      </c>
      <c r="B654" s="8">
        <v>709</v>
      </c>
      <c r="C654" s="11" t="s">
        <v>246</v>
      </c>
      <c r="D654" s="11" t="s">
        <v>16</v>
      </c>
      <c r="E654" s="11" t="s">
        <v>487</v>
      </c>
      <c r="F654" s="11"/>
      <c r="G654" s="9">
        <f t="shared" ref="G654:L654" si="319">G655</f>
        <v>8000000</v>
      </c>
      <c r="H654" s="9">
        <f t="shared" si="319"/>
        <v>0</v>
      </c>
      <c r="I654" s="9">
        <f t="shared" si="319"/>
        <v>0</v>
      </c>
      <c r="J654" s="9">
        <f t="shared" si="319"/>
        <v>0</v>
      </c>
      <c r="K654" s="9">
        <f t="shared" si="319"/>
        <v>8000000</v>
      </c>
      <c r="L654" s="9">
        <f t="shared" si="319"/>
        <v>0</v>
      </c>
    </row>
    <row r="655" spans="1:12" ht="25.5" x14ac:dyDescent="0.25">
      <c r="A655" s="7" t="s">
        <v>67</v>
      </c>
      <c r="B655" s="8">
        <v>709</v>
      </c>
      <c r="C655" s="11" t="s">
        <v>246</v>
      </c>
      <c r="D655" s="11" t="s">
        <v>16</v>
      </c>
      <c r="E655" s="11" t="s">
        <v>487</v>
      </c>
      <c r="F655" s="11" t="s">
        <v>177</v>
      </c>
      <c r="G655" s="9">
        <v>8000000</v>
      </c>
      <c r="H655" s="9"/>
      <c r="I655" s="9"/>
      <c r="J655" s="9"/>
      <c r="K655" s="9">
        <f>G655+I655</f>
        <v>8000000</v>
      </c>
      <c r="L655" s="9">
        <f>H655+J655</f>
        <v>0</v>
      </c>
    </row>
    <row r="656" spans="1:12" ht="25.5" x14ac:dyDescent="0.25">
      <c r="A656" s="7" t="s">
        <v>488</v>
      </c>
      <c r="B656" s="8">
        <v>709</v>
      </c>
      <c r="C656" s="11" t="s">
        <v>246</v>
      </c>
      <c r="D656" s="11" t="s">
        <v>16</v>
      </c>
      <c r="E656" s="11" t="s">
        <v>489</v>
      </c>
      <c r="F656" s="11"/>
      <c r="G656" s="9">
        <f>G657</f>
        <v>16869560</v>
      </c>
      <c r="H656" s="9">
        <f t="shared" ref="H656:L656" si="320">H657</f>
        <v>0</v>
      </c>
      <c r="I656" s="9">
        <f t="shared" si="320"/>
        <v>0</v>
      </c>
      <c r="J656" s="9">
        <f t="shared" si="320"/>
        <v>0</v>
      </c>
      <c r="K656" s="9">
        <f t="shared" si="320"/>
        <v>16869560</v>
      </c>
      <c r="L656" s="9">
        <f t="shared" si="320"/>
        <v>0</v>
      </c>
    </row>
    <row r="657" spans="1:12" ht="38.25" x14ac:dyDescent="0.25">
      <c r="A657" s="7" t="s">
        <v>490</v>
      </c>
      <c r="B657" s="8">
        <v>709</v>
      </c>
      <c r="C657" s="11" t="s">
        <v>246</v>
      </c>
      <c r="D657" s="11" t="s">
        <v>16</v>
      </c>
      <c r="E657" s="11" t="s">
        <v>491</v>
      </c>
      <c r="F657" s="11"/>
      <c r="G657" s="9">
        <f>G658+G660+G662+G664+G666</f>
        <v>16869560</v>
      </c>
      <c r="H657" s="9">
        <f t="shared" ref="H657:L657" si="321">H658+H660+H662+H664+H666</f>
        <v>0</v>
      </c>
      <c r="I657" s="9">
        <f t="shared" si="321"/>
        <v>0</v>
      </c>
      <c r="J657" s="9">
        <f t="shared" si="321"/>
        <v>0</v>
      </c>
      <c r="K657" s="9">
        <f t="shared" si="321"/>
        <v>16869560</v>
      </c>
      <c r="L657" s="9">
        <f t="shared" si="321"/>
        <v>0</v>
      </c>
    </row>
    <row r="658" spans="1:12" ht="51" x14ac:dyDescent="0.25">
      <c r="A658" s="7" t="s">
        <v>29</v>
      </c>
      <c r="B658" s="8">
        <v>709</v>
      </c>
      <c r="C658" s="11" t="s">
        <v>246</v>
      </c>
      <c r="D658" s="11" t="s">
        <v>16</v>
      </c>
      <c r="E658" s="11" t="s">
        <v>492</v>
      </c>
      <c r="F658" s="11"/>
      <c r="G658" s="9">
        <f t="shared" ref="G658:L658" si="322">G659</f>
        <v>250000</v>
      </c>
      <c r="H658" s="9">
        <f t="shared" si="322"/>
        <v>0</v>
      </c>
      <c r="I658" s="9">
        <f t="shared" si="322"/>
        <v>0</v>
      </c>
      <c r="J658" s="9">
        <f t="shared" si="322"/>
        <v>0</v>
      </c>
      <c r="K658" s="9">
        <f t="shared" si="322"/>
        <v>250000</v>
      </c>
      <c r="L658" s="9">
        <f t="shared" si="322"/>
        <v>0</v>
      </c>
    </row>
    <row r="659" spans="1:12" ht="25.5" x14ac:dyDescent="0.25">
      <c r="A659" s="7" t="s">
        <v>67</v>
      </c>
      <c r="B659" s="8">
        <v>709</v>
      </c>
      <c r="C659" s="11" t="s">
        <v>246</v>
      </c>
      <c r="D659" s="11" t="s">
        <v>16</v>
      </c>
      <c r="E659" s="11" t="s">
        <v>492</v>
      </c>
      <c r="F659" s="11" t="s">
        <v>177</v>
      </c>
      <c r="G659" s="9">
        <v>250000</v>
      </c>
      <c r="H659" s="9"/>
      <c r="I659" s="9">
        <v>0</v>
      </c>
      <c r="J659" s="9"/>
      <c r="K659" s="9">
        <f t="shared" ref="K659:L661" si="323">G659+I659</f>
        <v>250000</v>
      </c>
      <c r="L659" s="9">
        <f t="shared" si="323"/>
        <v>0</v>
      </c>
    </row>
    <row r="660" spans="1:12" ht="38.25" x14ac:dyDescent="0.25">
      <c r="A660" s="15" t="s">
        <v>106</v>
      </c>
      <c r="B660" s="8">
        <v>709</v>
      </c>
      <c r="C660" s="11" t="s">
        <v>246</v>
      </c>
      <c r="D660" s="11" t="s">
        <v>16</v>
      </c>
      <c r="E660" s="11" t="s">
        <v>493</v>
      </c>
      <c r="F660" s="8"/>
      <c r="G660" s="9">
        <f>G661</f>
        <v>13026360</v>
      </c>
      <c r="H660" s="9">
        <f>H661</f>
        <v>0</v>
      </c>
      <c r="I660" s="9">
        <f>I661</f>
        <v>0</v>
      </c>
      <c r="J660" s="9">
        <f>J661</f>
        <v>0</v>
      </c>
      <c r="K660" s="9">
        <f t="shared" si="323"/>
        <v>13026360</v>
      </c>
      <c r="L660" s="9">
        <f t="shared" si="323"/>
        <v>0</v>
      </c>
    </row>
    <row r="661" spans="1:12" ht="25.5" x14ac:dyDescent="0.25">
      <c r="A661" s="7" t="s">
        <v>67</v>
      </c>
      <c r="B661" s="8">
        <v>709</v>
      </c>
      <c r="C661" s="11" t="s">
        <v>246</v>
      </c>
      <c r="D661" s="11" t="s">
        <v>16</v>
      </c>
      <c r="E661" s="11" t="s">
        <v>493</v>
      </c>
      <c r="F661" s="8">
        <v>600</v>
      </c>
      <c r="G661" s="9">
        <v>13026360</v>
      </c>
      <c r="H661" s="9"/>
      <c r="I661" s="9"/>
      <c r="J661" s="9"/>
      <c r="K661" s="9">
        <f t="shared" si="323"/>
        <v>13026360</v>
      </c>
      <c r="L661" s="9">
        <f t="shared" si="323"/>
        <v>0</v>
      </c>
    </row>
    <row r="662" spans="1:12" ht="25.5" x14ac:dyDescent="0.25">
      <c r="A662" s="15" t="s">
        <v>108</v>
      </c>
      <c r="B662" s="8">
        <v>709</v>
      </c>
      <c r="C662" s="11" t="s">
        <v>246</v>
      </c>
      <c r="D662" s="11" t="s">
        <v>16</v>
      </c>
      <c r="E662" s="11" t="s">
        <v>494</v>
      </c>
      <c r="F662" s="8"/>
      <c r="G662" s="9">
        <f>G663</f>
        <v>1418400</v>
      </c>
      <c r="H662" s="9">
        <f t="shared" ref="H662:L662" si="324">H663</f>
        <v>0</v>
      </c>
      <c r="I662" s="9">
        <f t="shared" si="324"/>
        <v>0</v>
      </c>
      <c r="J662" s="9">
        <f t="shared" si="324"/>
        <v>0</v>
      </c>
      <c r="K662" s="9">
        <f t="shared" si="324"/>
        <v>1418400</v>
      </c>
      <c r="L662" s="9">
        <f t="shared" si="324"/>
        <v>0</v>
      </c>
    </row>
    <row r="663" spans="1:12" ht="25.5" x14ac:dyDescent="0.25">
      <c r="A663" s="7" t="s">
        <v>67</v>
      </c>
      <c r="B663" s="8">
        <v>709</v>
      </c>
      <c r="C663" s="11" t="s">
        <v>246</v>
      </c>
      <c r="D663" s="11" t="s">
        <v>16</v>
      </c>
      <c r="E663" s="11" t="s">
        <v>494</v>
      </c>
      <c r="F663" s="8">
        <v>600</v>
      </c>
      <c r="G663" s="9">
        <v>1418400</v>
      </c>
      <c r="H663" s="9"/>
      <c r="I663" s="9"/>
      <c r="J663" s="9"/>
      <c r="K663" s="9">
        <f t="shared" ref="K663:L667" si="325">G663+I663</f>
        <v>1418400</v>
      </c>
      <c r="L663" s="9">
        <f t="shared" si="325"/>
        <v>0</v>
      </c>
    </row>
    <row r="664" spans="1:12" ht="25.5" x14ac:dyDescent="0.25">
      <c r="A664" s="15" t="s">
        <v>110</v>
      </c>
      <c r="B664" s="8">
        <v>709</v>
      </c>
      <c r="C664" s="11" t="s">
        <v>246</v>
      </c>
      <c r="D664" s="11" t="s">
        <v>16</v>
      </c>
      <c r="E664" s="11" t="s">
        <v>495</v>
      </c>
      <c r="F664" s="8"/>
      <c r="G664" s="9">
        <f>G665</f>
        <v>1316900</v>
      </c>
      <c r="H664" s="9">
        <f t="shared" ref="H664:L664" si="326">H665</f>
        <v>0</v>
      </c>
      <c r="I664" s="9">
        <f t="shared" si="326"/>
        <v>0</v>
      </c>
      <c r="J664" s="9">
        <f t="shared" si="326"/>
        <v>0</v>
      </c>
      <c r="K664" s="9">
        <f t="shared" si="326"/>
        <v>1316900</v>
      </c>
      <c r="L664" s="9">
        <f t="shared" si="326"/>
        <v>0</v>
      </c>
    </row>
    <row r="665" spans="1:12" ht="25.5" x14ac:dyDescent="0.25">
      <c r="A665" s="7" t="s">
        <v>67</v>
      </c>
      <c r="B665" s="8">
        <v>709</v>
      </c>
      <c r="C665" s="11" t="s">
        <v>246</v>
      </c>
      <c r="D665" s="11" t="s">
        <v>16</v>
      </c>
      <c r="E665" s="11" t="s">
        <v>495</v>
      </c>
      <c r="F665" s="8">
        <v>600</v>
      </c>
      <c r="G665" s="9">
        <v>1316900</v>
      </c>
      <c r="H665" s="9"/>
      <c r="I665" s="9"/>
      <c r="J665" s="9"/>
      <c r="K665" s="9">
        <f t="shared" si="325"/>
        <v>1316900</v>
      </c>
      <c r="L665" s="9">
        <f t="shared" si="325"/>
        <v>0</v>
      </c>
    </row>
    <row r="666" spans="1:12" ht="25.5" x14ac:dyDescent="0.25">
      <c r="A666" s="15" t="s">
        <v>112</v>
      </c>
      <c r="B666" s="8">
        <v>709</v>
      </c>
      <c r="C666" s="11" t="s">
        <v>246</v>
      </c>
      <c r="D666" s="11" t="s">
        <v>16</v>
      </c>
      <c r="E666" s="11" t="s">
        <v>496</v>
      </c>
      <c r="F666" s="8"/>
      <c r="G666" s="9">
        <f>G667</f>
        <v>857900</v>
      </c>
      <c r="H666" s="9">
        <f t="shared" ref="H666:L666" si="327">H667</f>
        <v>0</v>
      </c>
      <c r="I666" s="9">
        <f t="shared" si="327"/>
        <v>0</v>
      </c>
      <c r="J666" s="9">
        <f t="shared" si="327"/>
        <v>0</v>
      </c>
      <c r="K666" s="9">
        <f t="shared" si="327"/>
        <v>857900</v>
      </c>
      <c r="L666" s="9">
        <f t="shared" si="327"/>
        <v>0</v>
      </c>
    </row>
    <row r="667" spans="1:12" ht="25.5" x14ac:dyDescent="0.25">
      <c r="A667" s="7" t="s">
        <v>67</v>
      </c>
      <c r="B667" s="8">
        <v>709</v>
      </c>
      <c r="C667" s="11" t="s">
        <v>246</v>
      </c>
      <c r="D667" s="11" t="s">
        <v>16</v>
      </c>
      <c r="E667" s="11" t="s">
        <v>496</v>
      </c>
      <c r="F667" s="8">
        <v>600</v>
      </c>
      <c r="G667" s="9">
        <v>857900</v>
      </c>
      <c r="H667" s="9"/>
      <c r="I667" s="9"/>
      <c r="J667" s="9"/>
      <c r="K667" s="9">
        <f t="shared" si="325"/>
        <v>857900</v>
      </c>
      <c r="L667" s="9">
        <f t="shared" si="325"/>
        <v>0</v>
      </c>
    </row>
    <row r="668" spans="1:12" x14ac:dyDescent="0.25">
      <c r="A668" s="7" t="s">
        <v>247</v>
      </c>
      <c r="B668" s="8">
        <v>709</v>
      </c>
      <c r="C668" s="11" t="s">
        <v>246</v>
      </c>
      <c r="D668" s="11" t="s">
        <v>31</v>
      </c>
      <c r="E668" s="11"/>
      <c r="F668" s="11"/>
      <c r="G668" s="9">
        <f>+G669</f>
        <v>41775904</v>
      </c>
      <c r="H668" s="9">
        <f t="shared" ref="H668:L668" si="328">+H669</f>
        <v>0</v>
      </c>
      <c r="I668" s="9">
        <f t="shared" si="328"/>
        <v>0</v>
      </c>
      <c r="J668" s="9">
        <f t="shared" si="328"/>
        <v>0</v>
      </c>
      <c r="K668" s="9">
        <f t="shared" si="328"/>
        <v>41775904</v>
      </c>
      <c r="L668" s="9">
        <f t="shared" si="328"/>
        <v>0</v>
      </c>
    </row>
    <row r="669" spans="1:12" ht="25.5" x14ac:dyDescent="0.25">
      <c r="A669" s="7" t="s">
        <v>451</v>
      </c>
      <c r="B669" s="8">
        <v>709</v>
      </c>
      <c r="C669" s="11" t="s">
        <v>246</v>
      </c>
      <c r="D669" s="11" t="s">
        <v>31</v>
      </c>
      <c r="E669" s="11" t="s">
        <v>249</v>
      </c>
      <c r="F669" s="11"/>
      <c r="G669" s="9">
        <f t="shared" ref="G669:L669" si="329">G678+G670+G674</f>
        <v>41775904</v>
      </c>
      <c r="H669" s="9">
        <f t="shared" si="329"/>
        <v>0</v>
      </c>
      <c r="I669" s="9">
        <f t="shared" si="329"/>
        <v>0</v>
      </c>
      <c r="J669" s="9">
        <f t="shared" si="329"/>
        <v>0</v>
      </c>
      <c r="K669" s="9">
        <f t="shared" si="329"/>
        <v>41775904</v>
      </c>
      <c r="L669" s="9">
        <f t="shared" si="329"/>
        <v>0</v>
      </c>
    </row>
    <row r="670" spans="1:12" ht="25.5" x14ac:dyDescent="0.25">
      <c r="A670" s="7" t="s">
        <v>497</v>
      </c>
      <c r="B670" s="8">
        <v>709</v>
      </c>
      <c r="C670" s="11" t="s">
        <v>246</v>
      </c>
      <c r="D670" s="11" t="s">
        <v>31</v>
      </c>
      <c r="E670" s="11" t="s">
        <v>473</v>
      </c>
      <c r="F670" s="11"/>
      <c r="G670" s="9">
        <f>G671</f>
        <v>72000</v>
      </c>
      <c r="H670" s="9">
        <f>H671</f>
        <v>0</v>
      </c>
      <c r="I670" s="9">
        <f t="shared" ref="I670:L671" si="330">I671</f>
        <v>0</v>
      </c>
      <c r="J670" s="9">
        <f t="shared" si="330"/>
        <v>0</v>
      </c>
      <c r="K670" s="9">
        <f t="shared" si="330"/>
        <v>72000</v>
      </c>
      <c r="L670" s="9">
        <f t="shared" si="330"/>
        <v>0</v>
      </c>
    </row>
    <row r="671" spans="1:12" ht="38.25" x14ac:dyDescent="0.25">
      <c r="A671" s="7" t="s">
        <v>474</v>
      </c>
      <c r="B671" s="8">
        <v>709</v>
      </c>
      <c r="C671" s="11" t="s">
        <v>246</v>
      </c>
      <c r="D671" s="11" t="s">
        <v>31</v>
      </c>
      <c r="E671" s="11" t="s">
        <v>475</v>
      </c>
      <c r="F671" s="11"/>
      <c r="G671" s="9">
        <f>G672</f>
        <v>72000</v>
      </c>
      <c r="H671" s="9">
        <f>H672</f>
        <v>0</v>
      </c>
      <c r="I671" s="9">
        <f t="shared" si="330"/>
        <v>0</v>
      </c>
      <c r="J671" s="9">
        <f t="shared" si="330"/>
        <v>0</v>
      </c>
      <c r="K671" s="9">
        <f t="shared" si="330"/>
        <v>72000</v>
      </c>
      <c r="L671" s="9">
        <f t="shared" si="330"/>
        <v>0</v>
      </c>
    </row>
    <row r="672" spans="1:12" ht="38.25" x14ac:dyDescent="0.25">
      <c r="A672" s="7" t="s">
        <v>375</v>
      </c>
      <c r="B672" s="8">
        <v>709</v>
      </c>
      <c r="C672" s="11" t="s">
        <v>246</v>
      </c>
      <c r="D672" s="11" t="s">
        <v>31</v>
      </c>
      <c r="E672" s="11" t="s">
        <v>498</v>
      </c>
      <c r="F672" s="11"/>
      <c r="G672" s="9">
        <f t="shared" ref="G672:L672" si="331">G673</f>
        <v>72000</v>
      </c>
      <c r="H672" s="9">
        <f t="shared" si="331"/>
        <v>0</v>
      </c>
      <c r="I672" s="9">
        <f t="shared" si="331"/>
        <v>0</v>
      </c>
      <c r="J672" s="9">
        <f t="shared" si="331"/>
        <v>0</v>
      </c>
      <c r="K672" s="9">
        <f t="shared" si="331"/>
        <v>72000</v>
      </c>
      <c r="L672" s="9">
        <f t="shared" si="331"/>
        <v>0</v>
      </c>
    </row>
    <row r="673" spans="1:12" ht="25.5" x14ac:dyDescent="0.25">
      <c r="A673" s="7" t="s">
        <v>67</v>
      </c>
      <c r="B673" s="8">
        <v>709</v>
      </c>
      <c r="C673" s="11" t="s">
        <v>246</v>
      </c>
      <c r="D673" s="11" t="s">
        <v>31</v>
      </c>
      <c r="E673" s="11" t="s">
        <v>498</v>
      </c>
      <c r="F673" s="11" t="s">
        <v>177</v>
      </c>
      <c r="G673" s="9">
        <v>72000</v>
      </c>
      <c r="H673" s="9"/>
      <c r="I673" s="9"/>
      <c r="J673" s="9"/>
      <c r="K673" s="9">
        <f>G673+I673</f>
        <v>72000</v>
      </c>
      <c r="L673" s="9">
        <f>H673+J673</f>
        <v>0</v>
      </c>
    </row>
    <row r="674" spans="1:12" ht="25.5" x14ac:dyDescent="0.25">
      <c r="A674" s="7" t="s">
        <v>488</v>
      </c>
      <c r="B674" s="8">
        <v>709</v>
      </c>
      <c r="C674" s="11" t="s">
        <v>246</v>
      </c>
      <c r="D674" s="11" t="s">
        <v>31</v>
      </c>
      <c r="E674" s="11" t="s">
        <v>489</v>
      </c>
      <c r="F674" s="11"/>
      <c r="G674" s="9">
        <f t="shared" ref="G674:L676" si="332">G675</f>
        <v>9000</v>
      </c>
      <c r="H674" s="9">
        <f t="shared" si="332"/>
        <v>0</v>
      </c>
      <c r="I674" s="9">
        <f t="shared" si="332"/>
        <v>0</v>
      </c>
      <c r="J674" s="9">
        <f t="shared" si="332"/>
        <v>0</v>
      </c>
      <c r="K674" s="9">
        <f t="shared" si="332"/>
        <v>9000</v>
      </c>
      <c r="L674" s="9">
        <f t="shared" si="332"/>
        <v>0</v>
      </c>
    </row>
    <row r="675" spans="1:12" ht="38.25" x14ac:dyDescent="0.25">
      <c r="A675" s="7" t="s">
        <v>490</v>
      </c>
      <c r="B675" s="8">
        <v>709</v>
      </c>
      <c r="C675" s="11" t="s">
        <v>246</v>
      </c>
      <c r="D675" s="11" t="s">
        <v>31</v>
      </c>
      <c r="E675" s="11" t="s">
        <v>491</v>
      </c>
      <c r="F675" s="11"/>
      <c r="G675" s="9">
        <f t="shared" si="332"/>
        <v>9000</v>
      </c>
      <c r="H675" s="9">
        <f t="shared" si="332"/>
        <v>0</v>
      </c>
      <c r="I675" s="9">
        <f t="shared" si="332"/>
        <v>0</v>
      </c>
      <c r="J675" s="9">
        <f t="shared" si="332"/>
        <v>0</v>
      </c>
      <c r="K675" s="9">
        <f t="shared" si="332"/>
        <v>9000</v>
      </c>
      <c r="L675" s="9">
        <f t="shared" si="332"/>
        <v>0</v>
      </c>
    </row>
    <row r="676" spans="1:12" ht="38.25" x14ac:dyDescent="0.25">
      <c r="A676" s="7" t="s">
        <v>375</v>
      </c>
      <c r="B676" s="8">
        <v>709</v>
      </c>
      <c r="C676" s="11" t="s">
        <v>246</v>
      </c>
      <c r="D676" s="11" t="s">
        <v>31</v>
      </c>
      <c r="E676" s="11" t="s">
        <v>499</v>
      </c>
      <c r="F676" s="11"/>
      <c r="G676" s="9">
        <f t="shared" si="332"/>
        <v>9000</v>
      </c>
      <c r="H676" s="9">
        <f t="shared" si="332"/>
        <v>0</v>
      </c>
      <c r="I676" s="9">
        <f t="shared" si="332"/>
        <v>0</v>
      </c>
      <c r="J676" s="9">
        <f t="shared" si="332"/>
        <v>0</v>
      </c>
      <c r="K676" s="9">
        <f t="shared" si="332"/>
        <v>9000</v>
      </c>
      <c r="L676" s="9">
        <f t="shared" si="332"/>
        <v>0</v>
      </c>
    </row>
    <row r="677" spans="1:12" ht="25.5" x14ac:dyDescent="0.25">
      <c r="A677" s="7" t="s">
        <v>67</v>
      </c>
      <c r="B677" s="8">
        <v>709</v>
      </c>
      <c r="C677" s="11" t="s">
        <v>246</v>
      </c>
      <c r="D677" s="11" t="s">
        <v>31</v>
      </c>
      <c r="E677" s="11" t="s">
        <v>499</v>
      </c>
      <c r="F677" s="11" t="s">
        <v>177</v>
      </c>
      <c r="G677" s="9">
        <v>9000</v>
      </c>
      <c r="H677" s="9"/>
      <c r="I677" s="9"/>
      <c r="J677" s="9"/>
      <c r="K677" s="9">
        <f>G677+I677</f>
        <v>9000</v>
      </c>
      <c r="L677" s="9">
        <f>H677+J677</f>
        <v>0</v>
      </c>
    </row>
    <row r="678" spans="1:12" ht="51" x14ac:dyDescent="0.25">
      <c r="A678" s="7" t="s">
        <v>500</v>
      </c>
      <c r="B678" s="8">
        <v>709</v>
      </c>
      <c r="C678" s="11" t="s">
        <v>246</v>
      </c>
      <c r="D678" s="11" t="s">
        <v>31</v>
      </c>
      <c r="E678" s="11" t="s">
        <v>501</v>
      </c>
      <c r="F678" s="11"/>
      <c r="G678" s="9">
        <f>G679+G688</f>
        <v>41694904</v>
      </c>
      <c r="H678" s="9">
        <f t="shared" ref="H678:L678" si="333">H679+H688</f>
        <v>0</v>
      </c>
      <c r="I678" s="9">
        <f t="shared" si="333"/>
        <v>0</v>
      </c>
      <c r="J678" s="9">
        <f t="shared" si="333"/>
        <v>0</v>
      </c>
      <c r="K678" s="9">
        <f t="shared" si="333"/>
        <v>41694904</v>
      </c>
      <c r="L678" s="9">
        <f t="shared" si="333"/>
        <v>0</v>
      </c>
    </row>
    <row r="679" spans="1:12" ht="38.25" x14ac:dyDescent="0.25">
      <c r="A679" s="7" t="s">
        <v>502</v>
      </c>
      <c r="B679" s="8">
        <v>709</v>
      </c>
      <c r="C679" s="11" t="s">
        <v>246</v>
      </c>
      <c r="D679" s="11" t="s">
        <v>31</v>
      </c>
      <c r="E679" s="11" t="s">
        <v>503</v>
      </c>
      <c r="F679" s="11"/>
      <c r="G679" s="9">
        <f>G680+G682+G684+G686</f>
        <v>17386618</v>
      </c>
      <c r="H679" s="9">
        <f t="shared" ref="H679:L679" si="334">H680+H682+H684+H686</f>
        <v>0</v>
      </c>
      <c r="I679" s="9">
        <f t="shared" si="334"/>
        <v>0</v>
      </c>
      <c r="J679" s="9">
        <f t="shared" si="334"/>
        <v>0</v>
      </c>
      <c r="K679" s="9">
        <f t="shared" si="334"/>
        <v>17386618</v>
      </c>
      <c r="L679" s="9">
        <f t="shared" si="334"/>
        <v>0</v>
      </c>
    </row>
    <row r="680" spans="1:12" ht="51" x14ac:dyDescent="0.25">
      <c r="A680" s="7" t="s">
        <v>29</v>
      </c>
      <c r="B680" s="8">
        <v>709</v>
      </c>
      <c r="C680" s="11" t="s">
        <v>246</v>
      </c>
      <c r="D680" s="11" t="s">
        <v>31</v>
      </c>
      <c r="E680" s="11" t="s">
        <v>504</v>
      </c>
      <c r="F680" s="11"/>
      <c r="G680" s="9">
        <f t="shared" ref="G680:L680" si="335">G681</f>
        <v>350000</v>
      </c>
      <c r="H680" s="9">
        <f t="shared" si="335"/>
        <v>0</v>
      </c>
      <c r="I680" s="9">
        <f t="shared" si="335"/>
        <v>0</v>
      </c>
      <c r="J680" s="9">
        <f t="shared" si="335"/>
        <v>0</v>
      </c>
      <c r="K680" s="9">
        <f t="shared" si="335"/>
        <v>350000</v>
      </c>
      <c r="L680" s="9">
        <f t="shared" si="335"/>
        <v>0</v>
      </c>
    </row>
    <row r="681" spans="1:12" ht="25.5" x14ac:dyDescent="0.25">
      <c r="A681" s="7" t="s">
        <v>67</v>
      </c>
      <c r="B681" s="8">
        <v>709</v>
      </c>
      <c r="C681" s="11" t="s">
        <v>246</v>
      </c>
      <c r="D681" s="11" t="s">
        <v>31</v>
      </c>
      <c r="E681" s="11" t="s">
        <v>504</v>
      </c>
      <c r="F681" s="11" t="s">
        <v>177</v>
      </c>
      <c r="G681" s="9">
        <v>350000</v>
      </c>
      <c r="H681" s="9"/>
      <c r="I681" s="9"/>
      <c r="J681" s="9"/>
      <c r="K681" s="9">
        <f>G681+I681</f>
        <v>350000</v>
      </c>
      <c r="L681" s="9">
        <f>H681+J681</f>
        <v>0</v>
      </c>
    </row>
    <row r="682" spans="1:12" ht="38.25" x14ac:dyDescent="0.25">
      <c r="A682" s="15" t="s">
        <v>106</v>
      </c>
      <c r="B682" s="8">
        <v>709</v>
      </c>
      <c r="C682" s="11" t="s">
        <v>246</v>
      </c>
      <c r="D682" s="11" t="s">
        <v>31</v>
      </c>
      <c r="E682" s="11" t="s">
        <v>505</v>
      </c>
      <c r="F682" s="8"/>
      <c r="G682" s="9">
        <f>G683</f>
        <v>15924918</v>
      </c>
      <c r="H682" s="9">
        <f>H683</f>
        <v>0</v>
      </c>
      <c r="I682" s="9">
        <f>I683</f>
        <v>0</v>
      </c>
      <c r="J682" s="9">
        <f>J683</f>
        <v>0</v>
      </c>
      <c r="K682" s="9">
        <f t="shared" ref="K682:L683" si="336">G682+I682</f>
        <v>15924918</v>
      </c>
      <c r="L682" s="9">
        <f t="shared" si="336"/>
        <v>0</v>
      </c>
    </row>
    <row r="683" spans="1:12" ht="25.5" x14ac:dyDescent="0.25">
      <c r="A683" s="7" t="s">
        <v>67</v>
      </c>
      <c r="B683" s="8">
        <v>709</v>
      </c>
      <c r="C683" s="11" t="s">
        <v>246</v>
      </c>
      <c r="D683" s="11" t="s">
        <v>31</v>
      </c>
      <c r="E683" s="11" t="s">
        <v>505</v>
      </c>
      <c r="F683" s="8">
        <v>600</v>
      </c>
      <c r="G683" s="9">
        <v>15924918</v>
      </c>
      <c r="H683" s="9"/>
      <c r="I683" s="9"/>
      <c r="J683" s="9"/>
      <c r="K683" s="9">
        <f t="shared" si="336"/>
        <v>15924918</v>
      </c>
      <c r="L683" s="9">
        <f t="shared" si="336"/>
        <v>0</v>
      </c>
    </row>
    <row r="684" spans="1:12" ht="25.5" x14ac:dyDescent="0.25">
      <c r="A684" s="15" t="s">
        <v>108</v>
      </c>
      <c r="B684" s="8">
        <v>709</v>
      </c>
      <c r="C684" s="11" t="s">
        <v>246</v>
      </c>
      <c r="D684" s="11" t="s">
        <v>31</v>
      </c>
      <c r="E684" s="11" t="s">
        <v>506</v>
      </c>
      <c r="F684" s="8"/>
      <c r="G684" s="9">
        <f>G685</f>
        <v>60000</v>
      </c>
      <c r="H684" s="9">
        <f t="shared" ref="H684:L684" si="337">H685</f>
        <v>0</v>
      </c>
      <c r="I684" s="9">
        <f t="shared" si="337"/>
        <v>0</v>
      </c>
      <c r="J684" s="9">
        <f t="shared" si="337"/>
        <v>0</v>
      </c>
      <c r="K684" s="9">
        <f t="shared" si="337"/>
        <v>60000</v>
      </c>
      <c r="L684" s="9">
        <f t="shared" si="337"/>
        <v>0</v>
      </c>
    </row>
    <row r="685" spans="1:12" ht="25.5" x14ac:dyDescent="0.25">
      <c r="A685" s="7" t="s">
        <v>67</v>
      </c>
      <c r="B685" s="8">
        <v>709</v>
      </c>
      <c r="C685" s="11" t="s">
        <v>246</v>
      </c>
      <c r="D685" s="11" t="s">
        <v>31</v>
      </c>
      <c r="E685" s="11" t="s">
        <v>506</v>
      </c>
      <c r="F685" s="8">
        <v>600</v>
      </c>
      <c r="G685" s="9">
        <v>60000</v>
      </c>
      <c r="H685" s="9"/>
      <c r="I685" s="9"/>
      <c r="J685" s="9"/>
      <c r="K685" s="9">
        <f t="shared" ref="K685:L687" si="338">G685+I685</f>
        <v>60000</v>
      </c>
      <c r="L685" s="9">
        <f t="shared" si="338"/>
        <v>0</v>
      </c>
    </row>
    <row r="686" spans="1:12" ht="25.5" x14ac:dyDescent="0.25">
      <c r="A686" s="15" t="s">
        <v>112</v>
      </c>
      <c r="B686" s="8">
        <v>709</v>
      </c>
      <c r="C686" s="11" t="s">
        <v>246</v>
      </c>
      <c r="D686" s="11" t="s">
        <v>31</v>
      </c>
      <c r="E686" s="11" t="s">
        <v>507</v>
      </c>
      <c r="F686" s="8"/>
      <c r="G686" s="9">
        <f>G687</f>
        <v>1051700</v>
      </c>
      <c r="H686" s="9">
        <f t="shared" ref="H686:L686" si="339">H687</f>
        <v>0</v>
      </c>
      <c r="I686" s="9">
        <f t="shared" si="339"/>
        <v>0</v>
      </c>
      <c r="J686" s="9">
        <f t="shared" si="339"/>
        <v>0</v>
      </c>
      <c r="K686" s="9">
        <f t="shared" si="339"/>
        <v>1051700</v>
      </c>
      <c r="L686" s="9">
        <f t="shared" si="339"/>
        <v>0</v>
      </c>
    </row>
    <row r="687" spans="1:12" ht="25.5" x14ac:dyDescent="0.25">
      <c r="A687" s="7" t="s">
        <v>67</v>
      </c>
      <c r="B687" s="8">
        <v>709</v>
      </c>
      <c r="C687" s="11" t="s">
        <v>246</v>
      </c>
      <c r="D687" s="11" t="s">
        <v>31</v>
      </c>
      <c r="E687" s="11" t="s">
        <v>507</v>
      </c>
      <c r="F687" s="8">
        <v>600</v>
      </c>
      <c r="G687" s="9">
        <v>1051700</v>
      </c>
      <c r="H687" s="9"/>
      <c r="I687" s="9"/>
      <c r="J687" s="9"/>
      <c r="K687" s="9">
        <f t="shared" si="338"/>
        <v>1051700</v>
      </c>
      <c r="L687" s="9">
        <f t="shared" si="338"/>
        <v>0</v>
      </c>
    </row>
    <row r="688" spans="1:12" ht="25.5" x14ac:dyDescent="0.25">
      <c r="A688" s="7" t="s">
        <v>508</v>
      </c>
      <c r="B688" s="8">
        <v>709</v>
      </c>
      <c r="C688" s="11" t="s">
        <v>246</v>
      </c>
      <c r="D688" s="11" t="s">
        <v>31</v>
      </c>
      <c r="E688" s="11" t="s">
        <v>509</v>
      </c>
      <c r="F688" s="11"/>
      <c r="G688" s="9">
        <f>G691+G689+G693+G695+G697</f>
        <v>24308286</v>
      </c>
      <c r="H688" s="9">
        <f t="shared" ref="H688:L688" si="340">H691+H689+H693+H695+H697</f>
        <v>0</v>
      </c>
      <c r="I688" s="9">
        <f t="shared" si="340"/>
        <v>0</v>
      </c>
      <c r="J688" s="9">
        <f t="shared" si="340"/>
        <v>0</v>
      </c>
      <c r="K688" s="9">
        <f t="shared" si="340"/>
        <v>24308286</v>
      </c>
      <c r="L688" s="9">
        <f t="shared" si="340"/>
        <v>0</v>
      </c>
    </row>
    <row r="689" spans="1:14" ht="51" x14ac:dyDescent="0.25">
      <c r="A689" s="7" t="s">
        <v>29</v>
      </c>
      <c r="B689" s="8">
        <v>709</v>
      </c>
      <c r="C689" s="11" t="s">
        <v>246</v>
      </c>
      <c r="D689" s="11" t="s">
        <v>31</v>
      </c>
      <c r="E689" s="11" t="s">
        <v>510</v>
      </c>
      <c r="F689" s="11"/>
      <c r="G689" s="9">
        <f t="shared" ref="G689:L689" si="341">G690</f>
        <v>411000</v>
      </c>
      <c r="H689" s="9">
        <f t="shared" si="341"/>
        <v>0</v>
      </c>
      <c r="I689" s="9">
        <f t="shared" si="341"/>
        <v>0</v>
      </c>
      <c r="J689" s="9">
        <f t="shared" si="341"/>
        <v>0</v>
      </c>
      <c r="K689" s="9">
        <f t="shared" si="341"/>
        <v>411000</v>
      </c>
      <c r="L689" s="9">
        <f t="shared" si="341"/>
        <v>0</v>
      </c>
    </row>
    <row r="690" spans="1:14" ht="25.5" x14ac:dyDescent="0.25">
      <c r="A690" s="7" t="s">
        <v>67</v>
      </c>
      <c r="B690" s="8">
        <v>709</v>
      </c>
      <c r="C690" s="11" t="s">
        <v>246</v>
      </c>
      <c r="D690" s="11" t="s">
        <v>31</v>
      </c>
      <c r="E690" s="11" t="s">
        <v>510</v>
      </c>
      <c r="F690" s="11" t="s">
        <v>177</v>
      </c>
      <c r="G690" s="9">
        <v>411000</v>
      </c>
      <c r="H690" s="9"/>
      <c r="I690" s="9"/>
      <c r="J690" s="9"/>
      <c r="K690" s="9">
        <f>G690+I690</f>
        <v>411000</v>
      </c>
      <c r="L690" s="9">
        <f>H690+J690</f>
        <v>0</v>
      </c>
    </row>
    <row r="691" spans="1:14" ht="38.25" x14ac:dyDescent="0.25">
      <c r="A691" s="15" t="s">
        <v>106</v>
      </c>
      <c r="B691" s="8">
        <v>709</v>
      </c>
      <c r="C691" s="11" t="s">
        <v>246</v>
      </c>
      <c r="D691" s="11" t="s">
        <v>31</v>
      </c>
      <c r="E691" s="11" t="s">
        <v>511</v>
      </c>
      <c r="F691" s="8"/>
      <c r="G691" s="9">
        <f t="shared" ref="G691:L691" si="342">G692</f>
        <v>17273686</v>
      </c>
      <c r="H691" s="9">
        <f t="shared" si="342"/>
        <v>0</v>
      </c>
      <c r="I691" s="9">
        <f t="shared" si="342"/>
        <v>0</v>
      </c>
      <c r="J691" s="9">
        <f t="shared" si="342"/>
        <v>0</v>
      </c>
      <c r="K691" s="9">
        <f t="shared" si="342"/>
        <v>17273686</v>
      </c>
      <c r="L691" s="9">
        <f t="shared" si="342"/>
        <v>0</v>
      </c>
    </row>
    <row r="692" spans="1:14" ht="25.5" x14ac:dyDescent="0.25">
      <c r="A692" s="7" t="s">
        <v>67</v>
      </c>
      <c r="B692" s="8">
        <v>709</v>
      </c>
      <c r="C692" s="11" t="s">
        <v>246</v>
      </c>
      <c r="D692" s="11" t="s">
        <v>31</v>
      </c>
      <c r="E692" s="11" t="s">
        <v>511</v>
      </c>
      <c r="F692" s="8">
        <v>600</v>
      </c>
      <c r="G692" s="9">
        <v>17273686</v>
      </c>
      <c r="H692" s="9"/>
      <c r="I692" s="9"/>
      <c r="J692" s="9"/>
      <c r="K692" s="9">
        <f>G692+I692</f>
        <v>17273686</v>
      </c>
      <c r="L692" s="9">
        <f>H692+J692</f>
        <v>0</v>
      </c>
    </row>
    <row r="693" spans="1:14" ht="25.5" x14ac:dyDescent="0.25">
      <c r="A693" s="15" t="s">
        <v>108</v>
      </c>
      <c r="B693" s="8">
        <v>709</v>
      </c>
      <c r="C693" s="11" t="s">
        <v>246</v>
      </c>
      <c r="D693" s="11" t="s">
        <v>31</v>
      </c>
      <c r="E693" s="11" t="s">
        <v>512</v>
      </c>
      <c r="F693" s="8"/>
      <c r="G693" s="9">
        <f>G694</f>
        <v>951100</v>
      </c>
      <c r="H693" s="9">
        <f t="shared" ref="H693:L693" si="343">H694</f>
        <v>0</v>
      </c>
      <c r="I693" s="9">
        <f t="shared" si="343"/>
        <v>0</v>
      </c>
      <c r="J693" s="9">
        <f t="shared" si="343"/>
        <v>0</v>
      </c>
      <c r="K693" s="9">
        <f t="shared" si="343"/>
        <v>951100</v>
      </c>
      <c r="L693" s="9">
        <f t="shared" si="343"/>
        <v>0</v>
      </c>
    </row>
    <row r="694" spans="1:14" ht="25.5" x14ac:dyDescent="0.25">
      <c r="A694" s="7" t="s">
        <v>67</v>
      </c>
      <c r="B694" s="8">
        <v>709</v>
      </c>
      <c r="C694" s="11" t="s">
        <v>246</v>
      </c>
      <c r="D694" s="11" t="s">
        <v>31</v>
      </c>
      <c r="E694" s="11" t="s">
        <v>512</v>
      </c>
      <c r="F694" s="8">
        <v>600</v>
      </c>
      <c r="G694" s="9">
        <v>951100</v>
      </c>
      <c r="H694" s="9"/>
      <c r="I694" s="9"/>
      <c r="J694" s="9"/>
      <c r="K694" s="9">
        <f t="shared" ref="K694:L698" si="344">G694+I694</f>
        <v>951100</v>
      </c>
      <c r="L694" s="9">
        <f t="shared" si="344"/>
        <v>0</v>
      </c>
    </row>
    <row r="695" spans="1:14" ht="25.5" x14ac:dyDescent="0.25">
      <c r="A695" s="15" t="s">
        <v>110</v>
      </c>
      <c r="B695" s="8">
        <v>709</v>
      </c>
      <c r="C695" s="11" t="s">
        <v>246</v>
      </c>
      <c r="D695" s="11" t="s">
        <v>31</v>
      </c>
      <c r="E695" s="11" t="s">
        <v>513</v>
      </c>
      <c r="F695" s="8"/>
      <c r="G695" s="9">
        <f>G696</f>
        <v>468300</v>
      </c>
      <c r="H695" s="9">
        <f t="shared" ref="H695:L695" si="345">H696</f>
        <v>0</v>
      </c>
      <c r="I695" s="9">
        <f t="shared" si="345"/>
        <v>0</v>
      </c>
      <c r="J695" s="9">
        <f t="shared" si="345"/>
        <v>0</v>
      </c>
      <c r="K695" s="9">
        <f t="shared" si="345"/>
        <v>468300</v>
      </c>
      <c r="L695" s="9">
        <f t="shared" si="345"/>
        <v>0</v>
      </c>
    </row>
    <row r="696" spans="1:14" ht="25.5" x14ac:dyDescent="0.25">
      <c r="A696" s="7" t="s">
        <v>67</v>
      </c>
      <c r="B696" s="8">
        <v>709</v>
      </c>
      <c r="C696" s="11" t="s">
        <v>246</v>
      </c>
      <c r="D696" s="11" t="s">
        <v>31</v>
      </c>
      <c r="E696" s="11" t="s">
        <v>513</v>
      </c>
      <c r="F696" s="8">
        <v>600</v>
      </c>
      <c r="G696" s="9">
        <v>468300</v>
      </c>
      <c r="H696" s="9"/>
      <c r="I696" s="9"/>
      <c r="J696" s="9"/>
      <c r="K696" s="9">
        <f t="shared" si="344"/>
        <v>468300</v>
      </c>
      <c r="L696" s="9">
        <f t="shared" si="344"/>
        <v>0</v>
      </c>
    </row>
    <row r="697" spans="1:14" ht="25.5" x14ac:dyDescent="0.25">
      <c r="A697" s="15" t="s">
        <v>112</v>
      </c>
      <c r="B697" s="8">
        <v>709</v>
      </c>
      <c r="C697" s="11" t="s">
        <v>246</v>
      </c>
      <c r="D697" s="11" t="s">
        <v>31</v>
      </c>
      <c r="E697" s="11" t="s">
        <v>514</v>
      </c>
      <c r="F697" s="8"/>
      <c r="G697" s="9">
        <f>G698</f>
        <v>5204200</v>
      </c>
      <c r="H697" s="9">
        <f t="shared" ref="H697:L697" si="346">H698</f>
        <v>0</v>
      </c>
      <c r="I697" s="9">
        <f t="shared" si="346"/>
        <v>0</v>
      </c>
      <c r="J697" s="9">
        <f t="shared" si="346"/>
        <v>0</v>
      </c>
      <c r="K697" s="9">
        <f t="shared" si="346"/>
        <v>5204200</v>
      </c>
      <c r="L697" s="9">
        <f t="shared" si="346"/>
        <v>0</v>
      </c>
    </row>
    <row r="698" spans="1:14" ht="25.5" x14ac:dyDescent="0.25">
      <c r="A698" s="7" t="s">
        <v>67</v>
      </c>
      <c r="B698" s="8">
        <v>709</v>
      </c>
      <c r="C698" s="11" t="s">
        <v>246</v>
      </c>
      <c r="D698" s="11" t="s">
        <v>31</v>
      </c>
      <c r="E698" s="11" t="s">
        <v>514</v>
      </c>
      <c r="F698" s="8">
        <v>600</v>
      </c>
      <c r="G698" s="9">
        <v>5204200</v>
      </c>
      <c r="H698" s="9"/>
      <c r="I698" s="9"/>
      <c r="J698" s="9"/>
      <c r="K698" s="9">
        <f t="shared" si="344"/>
        <v>5204200</v>
      </c>
      <c r="L698" s="9">
        <f t="shared" si="344"/>
        <v>0</v>
      </c>
    </row>
    <row r="699" spans="1:14" s="31" customFormat="1" ht="25.5" x14ac:dyDescent="0.25">
      <c r="A699" s="29" t="s">
        <v>515</v>
      </c>
      <c r="B699" s="23" t="s">
        <v>516</v>
      </c>
      <c r="C699" s="23"/>
      <c r="D699" s="23"/>
      <c r="E699" s="23"/>
      <c r="F699" s="23"/>
      <c r="G699" s="30" t="e">
        <f>G700+G729+G768+G868+G861</f>
        <v>#REF!</v>
      </c>
      <c r="H699" s="30" t="e">
        <f>H700+H729+H768+H868+H861</f>
        <v>#REF!</v>
      </c>
      <c r="I699" s="30" t="e">
        <f>I700+I729+I768+I868+I861</f>
        <v>#REF!</v>
      </c>
      <c r="J699" s="30" t="e">
        <f>J700+J729+J768+J868+J861</f>
        <v>#REF!</v>
      </c>
      <c r="K699" s="30">
        <f>K700+K729+K768+K868+K861</f>
        <v>323704404.13999999</v>
      </c>
      <c r="L699" s="30">
        <f>L700+L729+L768+L868+L861</f>
        <v>50371094.890000001</v>
      </c>
      <c r="N699" s="39"/>
    </row>
    <row r="700" spans="1:14" x14ac:dyDescent="0.25">
      <c r="A700" s="10" t="s">
        <v>15</v>
      </c>
      <c r="B700" s="8">
        <v>731</v>
      </c>
      <c r="C700" s="11" t="s">
        <v>16</v>
      </c>
      <c r="D700" s="11" t="s">
        <v>2</v>
      </c>
      <c r="E700" s="11"/>
      <c r="F700" s="11"/>
      <c r="G700" s="9">
        <f>G701+G715</f>
        <v>14927850.940000001</v>
      </c>
      <c r="H700" s="9">
        <f>H701+H715</f>
        <v>0</v>
      </c>
      <c r="I700" s="9">
        <f>I701+I715</f>
        <v>0</v>
      </c>
      <c r="J700" s="9">
        <f>J701+J715</f>
        <v>0</v>
      </c>
      <c r="K700" s="9">
        <f>K701+K715</f>
        <v>14927850.940000001</v>
      </c>
      <c r="L700" s="9">
        <f>L701+L715</f>
        <v>0</v>
      </c>
    </row>
    <row r="701" spans="1:14" ht="38.25" x14ac:dyDescent="0.25">
      <c r="A701" s="7" t="s">
        <v>30</v>
      </c>
      <c r="B701" s="8">
        <v>731</v>
      </c>
      <c r="C701" s="11" t="s">
        <v>16</v>
      </c>
      <c r="D701" s="11" t="s">
        <v>31</v>
      </c>
      <c r="E701" s="11"/>
      <c r="F701" s="11"/>
      <c r="G701" s="9">
        <f t="shared" ref="G701:L701" si="347">G711+G702</f>
        <v>14407549.800000001</v>
      </c>
      <c r="H701" s="9">
        <f t="shared" si="347"/>
        <v>0</v>
      </c>
      <c r="I701" s="9">
        <f t="shared" si="347"/>
        <v>0</v>
      </c>
      <c r="J701" s="9">
        <f t="shared" si="347"/>
        <v>0</v>
      </c>
      <c r="K701" s="9">
        <f t="shared" si="347"/>
        <v>14407549.800000001</v>
      </c>
      <c r="L701" s="9">
        <f t="shared" si="347"/>
        <v>0</v>
      </c>
    </row>
    <row r="702" spans="1:14" ht="25.5" x14ac:dyDescent="0.25">
      <c r="A702" s="7" t="s">
        <v>32</v>
      </c>
      <c r="B702" s="8">
        <v>731</v>
      </c>
      <c r="C702" s="11" t="s">
        <v>16</v>
      </c>
      <c r="D702" s="11" t="s">
        <v>31</v>
      </c>
      <c r="E702" s="11" t="s">
        <v>33</v>
      </c>
      <c r="F702" s="8"/>
      <c r="G702" s="9">
        <f t="shared" ref="G702:L702" si="348">G703</f>
        <v>374760.32</v>
      </c>
      <c r="H702" s="9">
        <f t="shared" si="348"/>
        <v>0</v>
      </c>
      <c r="I702" s="9">
        <f t="shared" si="348"/>
        <v>0</v>
      </c>
      <c r="J702" s="9">
        <f t="shared" si="348"/>
        <v>0</v>
      </c>
      <c r="K702" s="9">
        <f t="shared" si="348"/>
        <v>374760.32</v>
      </c>
      <c r="L702" s="9">
        <f t="shared" si="348"/>
        <v>0</v>
      </c>
    </row>
    <row r="703" spans="1:14" ht="25.5" x14ac:dyDescent="0.25">
      <c r="A703" s="7" t="s">
        <v>34</v>
      </c>
      <c r="B703" s="8">
        <v>731</v>
      </c>
      <c r="C703" s="11" t="s">
        <v>16</v>
      </c>
      <c r="D703" s="11" t="s">
        <v>31</v>
      </c>
      <c r="E703" s="11" t="s">
        <v>35</v>
      </c>
      <c r="F703" s="8"/>
      <c r="G703" s="9">
        <f t="shared" ref="G703:L703" si="349">G704+G708</f>
        <v>374760.32</v>
      </c>
      <c r="H703" s="9">
        <f t="shared" si="349"/>
        <v>0</v>
      </c>
      <c r="I703" s="9">
        <f t="shared" si="349"/>
        <v>0</v>
      </c>
      <c r="J703" s="9">
        <f t="shared" si="349"/>
        <v>0</v>
      </c>
      <c r="K703" s="9">
        <f t="shared" si="349"/>
        <v>374760.32</v>
      </c>
      <c r="L703" s="9">
        <f t="shared" si="349"/>
        <v>0</v>
      </c>
    </row>
    <row r="704" spans="1:14" ht="38.25" x14ac:dyDescent="0.25">
      <c r="A704" s="7" t="s">
        <v>36</v>
      </c>
      <c r="B704" s="8">
        <v>731</v>
      </c>
      <c r="C704" s="11" t="s">
        <v>16</v>
      </c>
      <c r="D704" s="11" t="s">
        <v>31</v>
      </c>
      <c r="E704" s="11" t="s">
        <v>37</v>
      </c>
      <c r="F704" s="8"/>
      <c r="G704" s="9">
        <f t="shared" ref="G704:L704" si="350">G705</f>
        <v>124700</v>
      </c>
      <c r="H704" s="9">
        <f t="shared" si="350"/>
        <v>0</v>
      </c>
      <c r="I704" s="9">
        <f t="shared" si="350"/>
        <v>0</v>
      </c>
      <c r="J704" s="9">
        <f t="shared" si="350"/>
        <v>0</v>
      </c>
      <c r="K704" s="9">
        <f t="shared" si="350"/>
        <v>124700</v>
      </c>
      <c r="L704" s="9">
        <f t="shared" si="350"/>
        <v>0</v>
      </c>
    </row>
    <row r="705" spans="1:12" x14ac:dyDescent="0.25">
      <c r="A705" s="7" t="s">
        <v>38</v>
      </c>
      <c r="B705" s="8">
        <v>731</v>
      </c>
      <c r="C705" s="11" t="s">
        <v>16</v>
      </c>
      <c r="D705" s="11" t="s">
        <v>31</v>
      </c>
      <c r="E705" s="11" t="s">
        <v>39</v>
      </c>
      <c r="F705" s="8"/>
      <c r="G705" s="9">
        <f t="shared" ref="G705:L705" si="351">SUM(G706:G707)</f>
        <v>124700</v>
      </c>
      <c r="H705" s="9">
        <f t="shared" si="351"/>
        <v>0</v>
      </c>
      <c r="I705" s="9">
        <f t="shared" si="351"/>
        <v>0</v>
      </c>
      <c r="J705" s="9">
        <f t="shared" si="351"/>
        <v>0</v>
      </c>
      <c r="K705" s="9">
        <f t="shared" si="351"/>
        <v>124700</v>
      </c>
      <c r="L705" s="9">
        <f t="shared" si="351"/>
        <v>0</v>
      </c>
    </row>
    <row r="706" spans="1:12" ht="51" x14ac:dyDescent="0.25">
      <c r="A706" s="7" t="s">
        <v>25</v>
      </c>
      <c r="B706" s="8">
        <v>731</v>
      </c>
      <c r="C706" s="11" t="s">
        <v>16</v>
      </c>
      <c r="D706" s="11" t="s">
        <v>31</v>
      </c>
      <c r="E706" s="11" t="s">
        <v>39</v>
      </c>
      <c r="F706" s="8">
        <v>100</v>
      </c>
      <c r="G706" s="9">
        <v>24700</v>
      </c>
      <c r="H706" s="9"/>
      <c r="I706" s="9"/>
      <c r="J706" s="9"/>
      <c r="K706" s="9">
        <f>G706+I706</f>
        <v>24700</v>
      </c>
      <c r="L706" s="9">
        <f>H706+J706</f>
        <v>0</v>
      </c>
    </row>
    <row r="707" spans="1:12" ht="25.5" x14ac:dyDescent="0.25">
      <c r="A707" s="7" t="s">
        <v>28</v>
      </c>
      <c r="B707" s="8">
        <v>731</v>
      </c>
      <c r="C707" s="11" t="s">
        <v>16</v>
      </c>
      <c r="D707" s="11" t="s">
        <v>31</v>
      </c>
      <c r="E707" s="11" t="s">
        <v>39</v>
      </c>
      <c r="F707" s="8">
        <v>200</v>
      </c>
      <c r="G707" s="9">
        <v>100000</v>
      </c>
      <c r="H707" s="9"/>
      <c r="I707" s="9"/>
      <c r="J707" s="9"/>
      <c r="K707" s="9">
        <f>G707+I707</f>
        <v>100000</v>
      </c>
      <c r="L707" s="9">
        <f>H707+J707</f>
        <v>0</v>
      </c>
    </row>
    <row r="708" spans="1:12" ht="51" x14ac:dyDescent="0.25">
      <c r="A708" s="7" t="s">
        <v>43</v>
      </c>
      <c r="B708" s="8">
        <v>731</v>
      </c>
      <c r="C708" s="11" t="s">
        <v>16</v>
      </c>
      <c r="D708" s="11" t="s">
        <v>31</v>
      </c>
      <c r="E708" s="11" t="s">
        <v>44</v>
      </c>
      <c r="F708" s="8"/>
      <c r="G708" s="9">
        <f t="shared" ref="G708:L709" si="352">G709</f>
        <v>250060.32</v>
      </c>
      <c r="H708" s="9">
        <f t="shared" si="352"/>
        <v>0</v>
      </c>
      <c r="I708" s="9">
        <f t="shared" si="352"/>
        <v>0</v>
      </c>
      <c r="J708" s="9">
        <f t="shared" si="352"/>
        <v>0</v>
      </c>
      <c r="K708" s="9">
        <f t="shared" si="352"/>
        <v>250060.32</v>
      </c>
      <c r="L708" s="9">
        <f t="shared" si="352"/>
        <v>0</v>
      </c>
    </row>
    <row r="709" spans="1:12" ht="51" x14ac:dyDescent="0.25">
      <c r="A709" s="7" t="s">
        <v>29</v>
      </c>
      <c r="B709" s="8">
        <v>731</v>
      </c>
      <c r="C709" s="11" t="s">
        <v>16</v>
      </c>
      <c r="D709" s="11" t="s">
        <v>31</v>
      </c>
      <c r="E709" s="11" t="s">
        <v>45</v>
      </c>
      <c r="F709" s="8"/>
      <c r="G709" s="9">
        <f t="shared" si="352"/>
        <v>250060.32</v>
      </c>
      <c r="H709" s="9">
        <f t="shared" si="352"/>
        <v>0</v>
      </c>
      <c r="I709" s="9">
        <f t="shared" si="352"/>
        <v>0</v>
      </c>
      <c r="J709" s="9">
        <f t="shared" si="352"/>
        <v>0</v>
      </c>
      <c r="K709" s="9">
        <f t="shared" si="352"/>
        <v>250060.32</v>
      </c>
      <c r="L709" s="9">
        <f t="shared" si="352"/>
        <v>0</v>
      </c>
    </row>
    <row r="710" spans="1:12" ht="51" x14ac:dyDescent="0.25">
      <c r="A710" s="7" t="s">
        <v>25</v>
      </c>
      <c r="B710" s="8">
        <v>731</v>
      </c>
      <c r="C710" s="11" t="s">
        <v>16</v>
      </c>
      <c r="D710" s="11" t="s">
        <v>31</v>
      </c>
      <c r="E710" s="11" t="s">
        <v>45</v>
      </c>
      <c r="F710" s="8">
        <v>100</v>
      </c>
      <c r="G710" s="9">
        <v>250060.32</v>
      </c>
      <c r="H710" s="9"/>
      <c r="I710" s="9"/>
      <c r="J710" s="9"/>
      <c r="K710" s="9">
        <f>G710+I710</f>
        <v>250060.32</v>
      </c>
      <c r="L710" s="9">
        <f>H710+J710</f>
        <v>0</v>
      </c>
    </row>
    <row r="711" spans="1:12" x14ac:dyDescent="0.25">
      <c r="A711" s="12" t="s">
        <v>19</v>
      </c>
      <c r="B711" s="11" t="s">
        <v>516</v>
      </c>
      <c r="C711" s="11" t="s">
        <v>16</v>
      </c>
      <c r="D711" s="11" t="s">
        <v>31</v>
      </c>
      <c r="E711" s="11" t="s">
        <v>20</v>
      </c>
      <c r="F711" s="8"/>
      <c r="G711" s="9">
        <f t="shared" ref="G711:L712" si="353">G712</f>
        <v>14032789.48</v>
      </c>
      <c r="H711" s="9">
        <f t="shared" si="353"/>
        <v>0</v>
      </c>
      <c r="I711" s="9">
        <f t="shared" si="353"/>
        <v>0</v>
      </c>
      <c r="J711" s="9">
        <f t="shared" si="353"/>
        <v>0</v>
      </c>
      <c r="K711" s="9">
        <f t="shared" si="353"/>
        <v>14032789.48</v>
      </c>
      <c r="L711" s="9">
        <f t="shared" si="353"/>
        <v>0</v>
      </c>
    </row>
    <row r="712" spans="1:12" ht="25.5" x14ac:dyDescent="0.25">
      <c r="A712" s="12" t="s">
        <v>21</v>
      </c>
      <c r="B712" s="11" t="s">
        <v>516</v>
      </c>
      <c r="C712" s="11" t="s">
        <v>16</v>
      </c>
      <c r="D712" s="11" t="s">
        <v>31</v>
      </c>
      <c r="E712" s="11" t="s">
        <v>22</v>
      </c>
      <c r="F712" s="8"/>
      <c r="G712" s="9">
        <f>G713</f>
        <v>14032789.48</v>
      </c>
      <c r="H712" s="9">
        <f t="shared" si="353"/>
        <v>0</v>
      </c>
      <c r="I712" s="9">
        <f t="shared" si="353"/>
        <v>0</v>
      </c>
      <c r="J712" s="9">
        <f t="shared" si="353"/>
        <v>0</v>
      </c>
      <c r="K712" s="9">
        <f t="shared" si="353"/>
        <v>14032789.48</v>
      </c>
      <c r="L712" s="9">
        <f t="shared" si="353"/>
        <v>0</v>
      </c>
    </row>
    <row r="713" spans="1:12" ht="25.5" x14ac:dyDescent="0.25">
      <c r="A713" s="7" t="s">
        <v>46</v>
      </c>
      <c r="B713" s="11" t="s">
        <v>516</v>
      </c>
      <c r="C713" s="11" t="s">
        <v>16</v>
      </c>
      <c r="D713" s="11" t="s">
        <v>31</v>
      </c>
      <c r="E713" s="11" t="s">
        <v>47</v>
      </c>
      <c r="F713" s="8"/>
      <c r="G713" s="9">
        <f t="shared" ref="G713:L713" si="354">G714</f>
        <v>14032789.48</v>
      </c>
      <c r="H713" s="9">
        <f t="shared" si="354"/>
        <v>0</v>
      </c>
      <c r="I713" s="9">
        <f t="shared" si="354"/>
        <v>0</v>
      </c>
      <c r="J713" s="9">
        <f t="shared" si="354"/>
        <v>0</v>
      </c>
      <c r="K713" s="9">
        <f t="shared" si="354"/>
        <v>14032789.48</v>
      </c>
      <c r="L713" s="9">
        <f t="shared" si="354"/>
        <v>0</v>
      </c>
    </row>
    <row r="714" spans="1:12" ht="51" x14ac:dyDescent="0.25">
      <c r="A714" s="7" t="s">
        <v>25</v>
      </c>
      <c r="B714" s="11" t="s">
        <v>516</v>
      </c>
      <c r="C714" s="11" t="s">
        <v>16</v>
      </c>
      <c r="D714" s="11" t="s">
        <v>31</v>
      </c>
      <c r="E714" s="11" t="s">
        <v>47</v>
      </c>
      <c r="F714" s="8">
        <v>100</v>
      </c>
      <c r="G714" s="9">
        <f>13893850.97+138938.51</f>
        <v>14032789.48</v>
      </c>
      <c r="H714" s="9"/>
      <c r="I714" s="9"/>
      <c r="J714" s="9"/>
      <c r="K714" s="9">
        <f t="shared" ref="K714:L714" si="355">G714+I714</f>
        <v>14032789.48</v>
      </c>
      <c r="L714" s="9">
        <f t="shared" si="355"/>
        <v>0</v>
      </c>
    </row>
    <row r="715" spans="1:12" x14ac:dyDescent="0.25">
      <c r="A715" s="7" t="s">
        <v>57</v>
      </c>
      <c r="B715" s="11" t="s">
        <v>516</v>
      </c>
      <c r="C715" s="11" t="s">
        <v>16</v>
      </c>
      <c r="D715" s="11" t="s">
        <v>58</v>
      </c>
      <c r="E715" s="11"/>
      <c r="F715" s="8"/>
      <c r="G715" s="9">
        <f>G716</f>
        <v>520301.14</v>
      </c>
      <c r="H715" s="9">
        <f t="shared" ref="H715:L715" si="356">H716</f>
        <v>0</v>
      </c>
      <c r="I715" s="9">
        <f t="shared" si="356"/>
        <v>0</v>
      </c>
      <c r="J715" s="9">
        <f t="shared" si="356"/>
        <v>0</v>
      </c>
      <c r="K715" s="9">
        <f t="shared" si="356"/>
        <v>520301.14</v>
      </c>
      <c r="L715" s="9">
        <f t="shared" si="356"/>
        <v>0</v>
      </c>
    </row>
    <row r="716" spans="1:12" ht="25.5" x14ac:dyDescent="0.25">
      <c r="A716" s="7" t="s">
        <v>169</v>
      </c>
      <c r="B716" s="11" t="s">
        <v>516</v>
      </c>
      <c r="C716" s="11" t="s">
        <v>16</v>
      </c>
      <c r="D716" s="11" t="s">
        <v>58</v>
      </c>
      <c r="E716" s="11" t="s">
        <v>33</v>
      </c>
      <c r="F716" s="8"/>
      <c r="G716" s="9">
        <f t="shared" ref="G716:L716" si="357">G717+G724</f>
        <v>520301.14</v>
      </c>
      <c r="H716" s="9">
        <f t="shared" si="357"/>
        <v>0</v>
      </c>
      <c r="I716" s="9">
        <f t="shared" si="357"/>
        <v>0</v>
      </c>
      <c r="J716" s="9">
        <f t="shared" si="357"/>
        <v>0</v>
      </c>
      <c r="K716" s="9">
        <f t="shared" si="357"/>
        <v>520301.14</v>
      </c>
      <c r="L716" s="9">
        <f t="shared" si="357"/>
        <v>0</v>
      </c>
    </row>
    <row r="717" spans="1:12" ht="38.25" x14ac:dyDescent="0.25">
      <c r="A717" s="7" t="s">
        <v>68</v>
      </c>
      <c r="B717" s="11" t="s">
        <v>516</v>
      </c>
      <c r="C717" s="11" t="s">
        <v>16</v>
      </c>
      <c r="D717" s="11" t="s">
        <v>58</v>
      </c>
      <c r="E717" s="11" t="s">
        <v>69</v>
      </c>
      <c r="F717" s="8"/>
      <c r="G717" s="9">
        <f t="shared" ref="G717:L717" si="358">G718+G721</f>
        <v>301301.14</v>
      </c>
      <c r="H717" s="9">
        <f t="shared" si="358"/>
        <v>0</v>
      </c>
      <c r="I717" s="9">
        <f t="shared" si="358"/>
        <v>0</v>
      </c>
      <c r="J717" s="9">
        <f t="shared" si="358"/>
        <v>0</v>
      </c>
      <c r="K717" s="9">
        <f t="shared" si="358"/>
        <v>301301.14</v>
      </c>
      <c r="L717" s="9">
        <f t="shared" si="358"/>
        <v>0</v>
      </c>
    </row>
    <row r="718" spans="1:12" ht="63.75" x14ac:dyDescent="0.25">
      <c r="A718" s="7" t="s">
        <v>70</v>
      </c>
      <c r="B718" s="11" t="s">
        <v>516</v>
      </c>
      <c r="C718" s="11" t="s">
        <v>16</v>
      </c>
      <c r="D718" s="11" t="s">
        <v>58</v>
      </c>
      <c r="E718" s="11" t="s">
        <v>71</v>
      </c>
      <c r="F718" s="8"/>
      <c r="G718" s="9">
        <f t="shared" ref="G718:L719" si="359">G719</f>
        <v>286900</v>
      </c>
      <c r="H718" s="9">
        <f t="shared" si="359"/>
        <v>0</v>
      </c>
      <c r="I718" s="9">
        <f t="shared" si="359"/>
        <v>0</v>
      </c>
      <c r="J718" s="9">
        <f t="shared" si="359"/>
        <v>0</v>
      </c>
      <c r="K718" s="9">
        <f t="shared" si="359"/>
        <v>286900</v>
      </c>
      <c r="L718" s="9">
        <f t="shared" si="359"/>
        <v>0</v>
      </c>
    </row>
    <row r="719" spans="1:12" ht="38.25" x14ac:dyDescent="0.25">
      <c r="A719" s="13" t="s">
        <v>72</v>
      </c>
      <c r="B719" s="11" t="s">
        <v>516</v>
      </c>
      <c r="C719" s="11" t="s">
        <v>16</v>
      </c>
      <c r="D719" s="11" t="s">
        <v>58</v>
      </c>
      <c r="E719" s="11" t="s">
        <v>73</v>
      </c>
      <c r="F719" s="8"/>
      <c r="G719" s="9">
        <f t="shared" si="359"/>
        <v>286900</v>
      </c>
      <c r="H719" s="9">
        <f t="shared" si="359"/>
        <v>0</v>
      </c>
      <c r="I719" s="9">
        <f t="shared" si="359"/>
        <v>0</v>
      </c>
      <c r="J719" s="9">
        <f t="shared" si="359"/>
        <v>0</v>
      </c>
      <c r="K719" s="9">
        <f t="shared" si="359"/>
        <v>286900</v>
      </c>
      <c r="L719" s="9">
        <f t="shared" si="359"/>
        <v>0</v>
      </c>
    </row>
    <row r="720" spans="1:12" ht="25.5" x14ac:dyDescent="0.25">
      <c r="A720" s="7" t="s">
        <v>28</v>
      </c>
      <c r="B720" s="11" t="s">
        <v>516</v>
      </c>
      <c r="C720" s="11" t="s">
        <v>16</v>
      </c>
      <c r="D720" s="11" t="s">
        <v>58</v>
      </c>
      <c r="E720" s="11" t="s">
        <v>73</v>
      </c>
      <c r="F720" s="8">
        <v>200</v>
      </c>
      <c r="G720" s="9">
        <f>386900-100000</f>
        <v>286900</v>
      </c>
      <c r="H720" s="9"/>
      <c r="I720" s="9"/>
      <c r="J720" s="9"/>
      <c r="K720" s="9">
        <f>G720+I720</f>
        <v>286900</v>
      </c>
      <c r="L720" s="9">
        <f>H720+J720</f>
        <v>0</v>
      </c>
    </row>
    <row r="721" spans="1:12" ht="38.25" x14ac:dyDescent="0.25">
      <c r="A721" s="7" t="s">
        <v>74</v>
      </c>
      <c r="B721" s="11" t="s">
        <v>516</v>
      </c>
      <c r="C721" s="11" t="s">
        <v>16</v>
      </c>
      <c r="D721" s="11" t="s">
        <v>58</v>
      </c>
      <c r="E721" s="11" t="s">
        <v>75</v>
      </c>
      <c r="F721" s="8"/>
      <c r="G721" s="9">
        <f>G722</f>
        <v>14401.14</v>
      </c>
      <c r="H721" s="9">
        <f>H722</f>
        <v>0</v>
      </c>
      <c r="I721" s="9">
        <f t="shared" ref="I721:L722" si="360">I722</f>
        <v>0</v>
      </c>
      <c r="J721" s="9">
        <f t="shared" si="360"/>
        <v>0</v>
      </c>
      <c r="K721" s="9">
        <f t="shared" si="360"/>
        <v>14401.14</v>
      </c>
      <c r="L721" s="9">
        <f t="shared" si="360"/>
        <v>0</v>
      </c>
    </row>
    <row r="722" spans="1:12" ht="38.25" x14ac:dyDescent="0.25">
      <c r="A722" s="13" t="s">
        <v>72</v>
      </c>
      <c r="B722" s="11" t="s">
        <v>516</v>
      </c>
      <c r="C722" s="11" t="s">
        <v>16</v>
      </c>
      <c r="D722" s="11" t="s">
        <v>58</v>
      </c>
      <c r="E722" s="11" t="s">
        <v>76</v>
      </c>
      <c r="F722" s="8"/>
      <c r="G722" s="9">
        <f>G723</f>
        <v>14401.14</v>
      </c>
      <c r="H722" s="9">
        <f>H723</f>
        <v>0</v>
      </c>
      <c r="I722" s="9">
        <f t="shared" si="360"/>
        <v>0</v>
      </c>
      <c r="J722" s="9">
        <f t="shared" si="360"/>
        <v>0</v>
      </c>
      <c r="K722" s="9">
        <f t="shared" si="360"/>
        <v>14401.14</v>
      </c>
      <c r="L722" s="9">
        <f t="shared" si="360"/>
        <v>0</v>
      </c>
    </row>
    <row r="723" spans="1:12" ht="25.5" x14ac:dyDescent="0.25">
      <c r="A723" s="7" t="s">
        <v>28</v>
      </c>
      <c r="B723" s="11" t="s">
        <v>516</v>
      </c>
      <c r="C723" s="11" t="s">
        <v>16</v>
      </c>
      <c r="D723" s="11" t="s">
        <v>58</v>
      </c>
      <c r="E723" s="11" t="s">
        <v>76</v>
      </c>
      <c r="F723" s="8">
        <v>200</v>
      </c>
      <c r="G723" s="9">
        <v>14401.14</v>
      </c>
      <c r="H723" s="9"/>
      <c r="I723" s="9"/>
      <c r="J723" s="9"/>
      <c r="K723" s="9">
        <f>G723+I723</f>
        <v>14401.14</v>
      </c>
      <c r="L723" s="9">
        <f>H723+J723</f>
        <v>0</v>
      </c>
    </row>
    <row r="724" spans="1:12" ht="25.5" x14ac:dyDescent="0.25">
      <c r="A724" s="7" t="s">
        <v>304</v>
      </c>
      <c r="B724" s="11" t="s">
        <v>516</v>
      </c>
      <c r="C724" s="11" t="s">
        <v>16</v>
      </c>
      <c r="D724" s="11" t="s">
        <v>58</v>
      </c>
      <c r="E724" s="11" t="s">
        <v>35</v>
      </c>
      <c r="F724" s="8"/>
      <c r="G724" s="9">
        <f t="shared" ref="G724:L724" si="361">+G725</f>
        <v>219000</v>
      </c>
      <c r="H724" s="9">
        <f t="shared" si="361"/>
        <v>0</v>
      </c>
      <c r="I724" s="9">
        <f t="shared" si="361"/>
        <v>0</v>
      </c>
      <c r="J724" s="9">
        <f t="shared" si="361"/>
        <v>0</v>
      </c>
      <c r="K724" s="9">
        <f t="shared" si="361"/>
        <v>219000</v>
      </c>
      <c r="L724" s="9">
        <f t="shared" si="361"/>
        <v>0</v>
      </c>
    </row>
    <row r="725" spans="1:12" ht="51" x14ac:dyDescent="0.25">
      <c r="A725" s="7" t="s">
        <v>43</v>
      </c>
      <c r="B725" s="11" t="s">
        <v>516</v>
      </c>
      <c r="C725" s="11" t="s">
        <v>16</v>
      </c>
      <c r="D725" s="11" t="s">
        <v>58</v>
      </c>
      <c r="E725" s="11" t="s">
        <v>44</v>
      </c>
      <c r="F725" s="8"/>
      <c r="G725" s="9">
        <f t="shared" ref="G725:L725" si="362">G726</f>
        <v>219000</v>
      </c>
      <c r="H725" s="9">
        <f t="shared" si="362"/>
        <v>0</v>
      </c>
      <c r="I725" s="9">
        <f t="shared" si="362"/>
        <v>0</v>
      </c>
      <c r="J725" s="9">
        <f t="shared" si="362"/>
        <v>0</v>
      </c>
      <c r="K725" s="9">
        <f t="shared" si="362"/>
        <v>219000</v>
      </c>
      <c r="L725" s="9">
        <f t="shared" si="362"/>
        <v>0</v>
      </c>
    </row>
    <row r="726" spans="1:12" x14ac:dyDescent="0.25">
      <c r="A726" s="7" t="s">
        <v>83</v>
      </c>
      <c r="B726" s="11" t="s">
        <v>516</v>
      </c>
      <c r="C726" s="11" t="s">
        <v>16</v>
      </c>
      <c r="D726" s="11" t="s">
        <v>58</v>
      </c>
      <c r="E726" s="11" t="s">
        <v>84</v>
      </c>
      <c r="F726" s="8"/>
      <c r="G726" s="9">
        <f t="shared" ref="G726:L726" si="363">SUM(G727:G728)</f>
        <v>219000</v>
      </c>
      <c r="H726" s="9">
        <f t="shared" si="363"/>
        <v>0</v>
      </c>
      <c r="I726" s="9">
        <f t="shared" si="363"/>
        <v>0</v>
      </c>
      <c r="J726" s="9">
        <f t="shared" si="363"/>
        <v>0</v>
      </c>
      <c r="K726" s="9">
        <f t="shared" si="363"/>
        <v>219000</v>
      </c>
      <c r="L726" s="9">
        <f t="shared" si="363"/>
        <v>0</v>
      </c>
    </row>
    <row r="727" spans="1:12" ht="25.5" x14ac:dyDescent="0.25">
      <c r="A727" s="7" t="s">
        <v>28</v>
      </c>
      <c r="B727" s="11" t="s">
        <v>516</v>
      </c>
      <c r="C727" s="11" t="s">
        <v>16</v>
      </c>
      <c r="D727" s="11" t="s">
        <v>58</v>
      </c>
      <c r="E727" s="11" t="s">
        <v>84</v>
      </c>
      <c r="F727" s="8">
        <v>200</v>
      </c>
      <c r="G727" s="9">
        <v>216600</v>
      </c>
      <c r="H727" s="9"/>
      <c r="I727" s="9"/>
      <c r="J727" s="9"/>
      <c r="K727" s="9">
        <f>G727+I727</f>
        <v>216600</v>
      </c>
      <c r="L727" s="9">
        <f>H727+J727</f>
        <v>0</v>
      </c>
    </row>
    <row r="728" spans="1:12" x14ac:dyDescent="0.25">
      <c r="A728" s="7" t="s">
        <v>56</v>
      </c>
      <c r="B728" s="11" t="s">
        <v>516</v>
      </c>
      <c r="C728" s="11" t="s">
        <v>16</v>
      </c>
      <c r="D728" s="11" t="s">
        <v>58</v>
      </c>
      <c r="E728" s="11" t="s">
        <v>84</v>
      </c>
      <c r="F728" s="8">
        <v>800</v>
      </c>
      <c r="G728" s="9">
        <v>2400</v>
      </c>
      <c r="H728" s="9"/>
      <c r="I728" s="9"/>
      <c r="J728" s="9"/>
      <c r="K728" s="9">
        <f>G728+I728</f>
        <v>2400</v>
      </c>
      <c r="L728" s="9">
        <f>H728+J728</f>
        <v>0</v>
      </c>
    </row>
    <row r="729" spans="1:12" x14ac:dyDescent="0.25">
      <c r="A729" s="7" t="s">
        <v>166</v>
      </c>
      <c r="B729" s="11" t="s">
        <v>516</v>
      </c>
      <c r="C729" s="11" t="s">
        <v>31</v>
      </c>
      <c r="D729" s="11"/>
      <c r="E729" s="11"/>
      <c r="F729" s="11"/>
      <c r="G729" s="9">
        <f>G738+G746+G730+G762</f>
        <v>164741814.88999999</v>
      </c>
      <c r="H729" s="9">
        <f>H738+H746+H730+H762</f>
        <v>25375404.890000001</v>
      </c>
      <c r="I729" s="9">
        <f>I738+I746+I730+I762</f>
        <v>1390990</v>
      </c>
      <c r="J729" s="9">
        <f>J738+J746+J730+J762</f>
        <v>1390990</v>
      </c>
      <c r="K729" s="9">
        <f>K738+K746+K730+K762</f>
        <v>166132804.88999999</v>
      </c>
      <c r="L729" s="9">
        <f>L738+L746+L730+L762</f>
        <v>26766394.890000001</v>
      </c>
    </row>
    <row r="730" spans="1:12" x14ac:dyDescent="0.25">
      <c r="A730" s="13" t="s">
        <v>517</v>
      </c>
      <c r="B730" s="11" t="s">
        <v>516</v>
      </c>
      <c r="C730" s="11" t="s">
        <v>31</v>
      </c>
      <c r="D730" s="11" t="s">
        <v>52</v>
      </c>
      <c r="E730" s="11"/>
      <c r="F730" s="11"/>
      <c r="G730" s="9">
        <f t="shared" ref="G730:L732" si="364">G731</f>
        <v>8812960</v>
      </c>
      <c r="H730" s="9">
        <f t="shared" si="364"/>
        <v>8812960</v>
      </c>
      <c r="I730" s="9">
        <f t="shared" si="364"/>
        <v>1390990</v>
      </c>
      <c r="J730" s="9">
        <f t="shared" si="364"/>
        <v>1390990</v>
      </c>
      <c r="K730" s="9">
        <f t="shared" si="364"/>
        <v>10203950</v>
      </c>
      <c r="L730" s="9">
        <f t="shared" si="364"/>
        <v>10203950</v>
      </c>
    </row>
    <row r="731" spans="1:12" ht="25.5" x14ac:dyDescent="0.25">
      <c r="A731" s="7" t="s">
        <v>518</v>
      </c>
      <c r="B731" s="11" t="s">
        <v>516</v>
      </c>
      <c r="C731" s="11" t="s">
        <v>31</v>
      </c>
      <c r="D731" s="11" t="s">
        <v>52</v>
      </c>
      <c r="E731" s="11" t="s">
        <v>519</v>
      </c>
      <c r="F731" s="11"/>
      <c r="G731" s="9">
        <f>G732</f>
        <v>8812960</v>
      </c>
      <c r="H731" s="9">
        <f t="shared" si="364"/>
        <v>8812960</v>
      </c>
      <c r="I731" s="9">
        <f t="shared" si="364"/>
        <v>1390990</v>
      </c>
      <c r="J731" s="9">
        <f t="shared" si="364"/>
        <v>1390990</v>
      </c>
      <c r="K731" s="9">
        <f t="shared" si="364"/>
        <v>10203950</v>
      </c>
      <c r="L731" s="9">
        <f t="shared" si="364"/>
        <v>10203950</v>
      </c>
    </row>
    <row r="732" spans="1:12" ht="25.5" x14ac:dyDescent="0.25">
      <c r="A732" s="7" t="s">
        <v>520</v>
      </c>
      <c r="B732" s="11">
        <v>731</v>
      </c>
      <c r="C732" s="11" t="s">
        <v>31</v>
      </c>
      <c r="D732" s="11" t="s">
        <v>52</v>
      </c>
      <c r="E732" s="11" t="s">
        <v>521</v>
      </c>
      <c r="F732" s="11"/>
      <c r="G732" s="9">
        <f>G733</f>
        <v>8812960</v>
      </c>
      <c r="H732" s="9">
        <f>H733</f>
        <v>8812960</v>
      </c>
      <c r="I732" s="9">
        <f t="shared" si="364"/>
        <v>1390990</v>
      </c>
      <c r="J732" s="9">
        <f t="shared" si="364"/>
        <v>1390990</v>
      </c>
      <c r="K732" s="9">
        <f t="shared" si="364"/>
        <v>10203950</v>
      </c>
      <c r="L732" s="9">
        <f t="shared" si="364"/>
        <v>10203950</v>
      </c>
    </row>
    <row r="733" spans="1:12" ht="38.25" x14ac:dyDescent="0.25">
      <c r="A733" s="7" t="s">
        <v>522</v>
      </c>
      <c r="B733" s="11">
        <v>731</v>
      </c>
      <c r="C733" s="11" t="s">
        <v>31</v>
      </c>
      <c r="D733" s="11" t="s">
        <v>52</v>
      </c>
      <c r="E733" s="11" t="s">
        <v>523</v>
      </c>
      <c r="F733" s="11"/>
      <c r="G733" s="9">
        <f>G734+G736</f>
        <v>8812960</v>
      </c>
      <c r="H733" s="9">
        <f t="shared" ref="H733:L733" si="365">H734+H736</f>
        <v>8812960</v>
      </c>
      <c r="I733" s="9">
        <f t="shared" si="365"/>
        <v>1390990</v>
      </c>
      <c r="J733" s="9">
        <f t="shared" si="365"/>
        <v>1390990</v>
      </c>
      <c r="K733" s="9">
        <f t="shared" si="365"/>
        <v>10203950</v>
      </c>
      <c r="L733" s="9">
        <f t="shared" si="365"/>
        <v>10203950</v>
      </c>
    </row>
    <row r="734" spans="1:12" ht="25.5" x14ac:dyDescent="0.25">
      <c r="A734" s="13" t="s">
        <v>524</v>
      </c>
      <c r="B734" s="11" t="s">
        <v>516</v>
      </c>
      <c r="C734" s="11" t="s">
        <v>31</v>
      </c>
      <c r="D734" s="11" t="s">
        <v>52</v>
      </c>
      <c r="E734" s="11" t="s">
        <v>525</v>
      </c>
      <c r="F734" s="11"/>
      <c r="G734" s="9">
        <f t="shared" ref="G734:L734" si="366">G735</f>
        <v>8794760</v>
      </c>
      <c r="H734" s="9">
        <f t="shared" si="366"/>
        <v>8794760</v>
      </c>
      <c r="I734" s="9">
        <f t="shared" si="366"/>
        <v>1390990</v>
      </c>
      <c r="J734" s="9">
        <f t="shared" si="366"/>
        <v>1390990</v>
      </c>
      <c r="K734" s="9">
        <f t="shared" si="366"/>
        <v>10185750</v>
      </c>
      <c r="L734" s="9">
        <f t="shared" si="366"/>
        <v>10185750</v>
      </c>
    </row>
    <row r="735" spans="1:12" ht="25.5" x14ac:dyDescent="0.25">
      <c r="A735" s="7" t="s">
        <v>28</v>
      </c>
      <c r="B735" s="11" t="s">
        <v>516</v>
      </c>
      <c r="C735" s="11" t="s">
        <v>31</v>
      </c>
      <c r="D735" s="11" t="s">
        <v>52</v>
      </c>
      <c r="E735" s="11" t="s">
        <v>525</v>
      </c>
      <c r="F735" s="11" t="s">
        <v>379</v>
      </c>
      <c r="G735" s="9">
        <v>8794760</v>
      </c>
      <c r="H735" s="9">
        <v>8794760</v>
      </c>
      <c r="I735" s="9">
        <v>1390990</v>
      </c>
      <c r="J735" s="9">
        <v>1390990</v>
      </c>
      <c r="K735" s="9">
        <f t="shared" ref="K735:L737" si="367">G735+I735</f>
        <v>10185750</v>
      </c>
      <c r="L735" s="9">
        <f t="shared" si="367"/>
        <v>10185750</v>
      </c>
    </row>
    <row r="736" spans="1:12" ht="51" x14ac:dyDescent="0.25">
      <c r="A736" s="13" t="s">
        <v>526</v>
      </c>
      <c r="B736" s="11" t="s">
        <v>516</v>
      </c>
      <c r="C736" s="11" t="s">
        <v>31</v>
      </c>
      <c r="D736" s="11" t="s">
        <v>52</v>
      </c>
      <c r="E736" s="11" t="s">
        <v>527</v>
      </c>
      <c r="F736" s="11"/>
      <c r="G736" s="9">
        <f>G737</f>
        <v>18200</v>
      </c>
      <c r="H736" s="9">
        <f>H737</f>
        <v>18200</v>
      </c>
      <c r="I736" s="9">
        <f>I737</f>
        <v>0</v>
      </c>
      <c r="J736" s="9">
        <f>J737</f>
        <v>0</v>
      </c>
      <c r="K736" s="9">
        <f t="shared" si="367"/>
        <v>18200</v>
      </c>
      <c r="L736" s="9">
        <f t="shared" si="367"/>
        <v>18200</v>
      </c>
    </row>
    <row r="737" spans="1:12" ht="25.5" x14ac:dyDescent="0.25">
      <c r="A737" s="7" t="s">
        <v>28</v>
      </c>
      <c r="B737" s="11" t="s">
        <v>516</v>
      </c>
      <c r="C737" s="11" t="s">
        <v>31</v>
      </c>
      <c r="D737" s="11" t="s">
        <v>52</v>
      </c>
      <c r="E737" s="11" t="s">
        <v>527</v>
      </c>
      <c r="F737" s="11" t="s">
        <v>379</v>
      </c>
      <c r="G737" s="9">
        <v>18200</v>
      </c>
      <c r="H737" s="9">
        <v>18200</v>
      </c>
      <c r="I737" s="9"/>
      <c r="J737" s="9"/>
      <c r="K737" s="9">
        <f t="shared" si="367"/>
        <v>18200</v>
      </c>
      <c r="L737" s="9">
        <f t="shared" si="367"/>
        <v>18200</v>
      </c>
    </row>
    <row r="738" spans="1:12" x14ac:dyDescent="0.25">
      <c r="A738" s="7" t="s">
        <v>315</v>
      </c>
      <c r="B738" s="11" t="s">
        <v>516</v>
      </c>
      <c r="C738" s="11" t="s">
        <v>31</v>
      </c>
      <c r="D738" s="11" t="s">
        <v>246</v>
      </c>
      <c r="E738" s="11"/>
      <c r="F738" s="11"/>
      <c r="G738" s="9">
        <f t="shared" ref="G738:L740" si="368">G739</f>
        <v>18900114.390000001</v>
      </c>
      <c r="H738" s="9">
        <f t="shared" si="368"/>
        <v>533704.39</v>
      </c>
      <c r="I738" s="9">
        <f t="shared" si="368"/>
        <v>0</v>
      </c>
      <c r="J738" s="9">
        <f t="shared" si="368"/>
        <v>0</v>
      </c>
      <c r="K738" s="9">
        <f t="shared" si="368"/>
        <v>18900114.390000001</v>
      </c>
      <c r="L738" s="9">
        <f t="shared" si="368"/>
        <v>533704.39</v>
      </c>
    </row>
    <row r="739" spans="1:12" ht="25.5" x14ac:dyDescent="0.25">
      <c r="A739" s="33" t="s">
        <v>208</v>
      </c>
      <c r="B739" s="11" t="s">
        <v>516</v>
      </c>
      <c r="C739" s="11" t="s">
        <v>31</v>
      </c>
      <c r="D739" s="11" t="s">
        <v>246</v>
      </c>
      <c r="E739" s="11" t="s">
        <v>60</v>
      </c>
      <c r="F739" s="11"/>
      <c r="G739" s="9">
        <f>G740</f>
        <v>18900114.390000001</v>
      </c>
      <c r="H739" s="9">
        <f t="shared" si="368"/>
        <v>533704.39</v>
      </c>
      <c r="I739" s="9">
        <f t="shared" si="368"/>
        <v>0</v>
      </c>
      <c r="J739" s="9">
        <f t="shared" si="368"/>
        <v>0</v>
      </c>
      <c r="K739" s="9">
        <f t="shared" si="368"/>
        <v>18900114.390000001</v>
      </c>
      <c r="L739" s="9">
        <f t="shared" si="368"/>
        <v>533704.39</v>
      </c>
    </row>
    <row r="740" spans="1:12" ht="25.5" x14ac:dyDescent="0.25">
      <c r="A740" s="33" t="s">
        <v>316</v>
      </c>
      <c r="B740" s="11" t="s">
        <v>516</v>
      </c>
      <c r="C740" s="11" t="s">
        <v>31</v>
      </c>
      <c r="D740" s="11" t="s">
        <v>246</v>
      </c>
      <c r="E740" s="11" t="s">
        <v>317</v>
      </c>
      <c r="F740" s="11"/>
      <c r="G740" s="9">
        <f>G741</f>
        <v>18900114.390000001</v>
      </c>
      <c r="H740" s="9">
        <f t="shared" si="368"/>
        <v>533704.39</v>
      </c>
      <c r="I740" s="9">
        <f t="shared" si="368"/>
        <v>0</v>
      </c>
      <c r="J740" s="9">
        <f t="shared" si="368"/>
        <v>0</v>
      </c>
      <c r="K740" s="9">
        <f t="shared" si="368"/>
        <v>18900114.390000001</v>
      </c>
      <c r="L740" s="9">
        <f t="shared" si="368"/>
        <v>533704.39</v>
      </c>
    </row>
    <row r="741" spans="1:12" ht="63.75" x14ac:dyDescent="0.25">
      <c r="A741" s="33" t="s">
        <v>318</v>
      </c>
      <c r="B741" s="11" t="s">
        <v>516</v>
      </c>
      <c r="C741" s="11" t="s">
        <v>31</v>
      </c>
      <c r="D741" s="11" t="s">
        <v>246</v>
      </c>
      <c r="E741" s="11" t="s">
        <v>319</v>
      </c>
      <c r="F741" s="11"/>
      <c r="G741" s="9">
        <f>+G744+G742</f>
        <v>18900114.390000001</v>
      </c>
      <c r="H741" s="9">
        <f t="shared" ref="H741:L741" si="369">+H744+H742</f>
        <v>533704.39</v>
      </c>
      <c r="I741" s="9">
        <f t="shared" si="369"/>
        <v>0</v>
      </c>
      <c r="J741" s="9">
        <f t="shared" si="369"/>
        <v>0</v>
      </c>
      <c r="K741" s="9">
        <f t="shared" si="369"/>
        <v>18900114.390000001</v>
      </c>
      <c r="L741" s="9">
        <f t="shared" si="369"/>
        <v>533704.39</v>
      </c>
    </row>
    <row r="742" spans="1:12" ht="63.75" x14ac:dyDescent="0.25">
      <c r="A742" s="13" t="s">
        <v>529</v>
      </c>
      <c r="B742" s="11" t="s">
        <v>516</v>
      </c>
      <c r="C742" s="11" t="s">
        <v>31</v>
      </c>
      <c r="D742" s="11" t="s">
        <v>246</v>
      </c>
      <c r="E742" s="11" t="s">
        <v>530</v>
      </c>
      <c r="F742" s="11"/>
      <c r="G742" s="9">
        <f t="shared" ref="G742:L742" si="370">G743</f>
        <v>533704.39</v>
      </c>
      <c r="H742" s="9">
        <f t="shared" si="370"/>
        <v>533704.39</v>
      </c>
      <c r="I742" s="9">
        <f t="shared" si="370"/>
        <v>0</v>
      </c>
      <c r="J742" s="9">
        <f t="shared" si="370"/>
        <v>0</v>
      </c>
      <c r="K742" s="9">
        <f t="shared" si="370"/>
        <v>533704.39</v>
      </c>
      <c r="L742" s="9">
        <f t="shared" si="370"/>
        <v>533704.39</v>
      </c>
    </row>
    <row r="743" spans="1:12" x14ac:dyDescent="0.25">
      <c r="A743" s="7" t="s">
        <v>56</v>
      </c>
      <c r="B743" s="11" t="s">
        <v>516</v>
      </c>
      <c r="C743" s="11" t="s">
        <v>31</v>
      </c>
      <c r="D743" s="11" t="s">
        <v>246</v>
      </c>
      <c r="E743" s="11" t="s">
        <v>530</v>
      </c>
      <c r="F743" s="11" t="s">
        <v>528</v>
      </c>
      <c r="G743" s="9">
        <v>533704.39</v>
      </c>
      <c r="H743" s="9">
        <v>533704.39</v>
      </c>
      <c r="I743" s="9"/>
      <c r="J743" s="9"/>
      <c r="K743" s="9">
        <f>G743+I743</f>
        <v>533704.39</v>
      </c>
      <c r="L743" s="9">
        <f>H743+J743</f>
        <v>533704.39</v>
      </c>
    </row>
    <row r="744" spans="1:12" ht="63.75" x14ac:dyDescent="0.25">
      <c r="A744" s="17" t="s">
        <v>531</v>
      </c>
      <c r="B744" s="11" t="s">
        <v>516</v>
      </c>
      <c r="C744" s="11" t="s">
        <v>31</v>
      </c>
      <c r="D744" s="11" t="s">
        <v>246</v>
      </c>
      <c r="E744" s="11" t="s">
        <v>532</v>
      </c>
      <c r="F744" s="11"/>
      <c r="G744" s="9">
        <f t="shared" ref="G744:L744" si="371">G745</f>
        <v>18366410</v>
      </c>
      <c r="H744" s="9">
        <f t="shared" si="371"/>
        <v>0</v>
      </c>
      <c r="I744" s="9">
        <f t="shared" si="371"/>
        <v>0</v>
      </c>
      <c r="J744" s="9">
        <f t="shared" si="371"/>
        <v>0</v>
      </c>
      <c r="K744" s="9">
        <f t="shared" si="371"/>
        <v>18366410</v>
      </c>
      <c r="L744" s="9">
        <f t="shared" si="371"/>
        <v>0</v>
      </c>
    </row>
    <row r="745" spans="1:12" x14ac:dyDescent="0.25">
      <c r="A745" s="7" t="s">
        <v>56</v>
      </c>
      <c r="B745" s="11" t="s">
        <v>516</v>
      </c>
      <c r="C745" s="11" t="s">
        <v>31</v>
      </c>
      <c r="D745" s="11" t="s">
        <v>246</v>
      </c>
      <c r="E745" s="11" t="s">
        <v>532</v>
      </c>
      <c r="F745" s="11" t="s">
        <v>528</v>
      </c>
      <c r="G745" s="9">
        <v>18366410</v>
      </c>
      <c r="H745" s="9"/>
      <c r="I745" s="9"/>
      <c r="J745" s="9"/>
      <c r="K745" s="9">
        <f>G745+I745</f>
        <v>18366410</v>
      </c>
      <c r="L745" s="9">
        <f>H745+J745</f>
        <v>0</v>
      </c>
    </row>
    <row r="746" spans="1:12" x14ac:dyDescent="0.25">
      <c r="A746" s="7" t="s">
        <v>533</v>
      </c>
      <c r="B746" s="11" t="s">
        <v>516</v>
      </c>
      <c r="C746" s="11" t="s">
        <v>31</v>
      </c>
      <c r="D746" s="11" t="s">
        <v>125</v>
      </c>
      <c r="E746" s="11"/>
      <c r="F746" s="11"/>
      <c r="G746" s="9">
        <f>G747+G758</f>
        <v>136928640.5</v>
      </c>
      <c r="H746" s="9">
        <f t="shared" ref="H746:L746" si="372">H747+H758</f>
        <v>15928640.5</v>
      </c>
      <c r="I746" s="9">
        <f t="shared" si="372"/>
        <v>0</v>
      </c>
      <c r="J746" s="9">
        <f t="shared" si="372"/>
        <v>0</v>
      </c>
      <c r="K746" s="9">
        <f t="shared" si="372"/>
        <v>136928640.5</v>
      </c>
      <c r="L746" s="9">
        <f t="shared" si="372"/>
        <v>15928640.5</v>
      </c>
    </row>
    <row r="747" spans="1:12" ht="25.5" x14ac:dyDescent="0.25">
      <c r="A747" s="7" t="s">
        <v>535</v>
      </c>
      <c r="B747" s="11" t="s">
        <v>516</v>
      </c>
      <c r="C747" s="11" t="s">
        <v>31</v>
      </c>
      <c r="D747" s="11" t="s">
        <v>125</v>
      </c>
      <c r="E747" s="11" t="s">
        <v>519</v>
      </c>
      <c r="F747" s="11"/>
      <c r="G747" s="9">
        <f t="shared" ref="G747:L747" si="373">G748</f>
        <v>133083640.5</v>
      </c>
      <c r="H747" s="9">
        <f t="shared" si="373"/>
        <v>15928640.5</v>
      </c>
      <c r="I747" s="9">
        <f t="shared" si="373"/>
        <v>0</v>
      </c>
      <c r="J747" s="9">
        <f t="shared" si="373"/>
        <v>0</v>
      </c>
      <c r="K747" s="9">
        <f t="shared" si="373"/>
        <v>133083640.5</v>
      </c>
      <c r="L747" s="9">
        <f t="shared" si="373"/>
        <v>15928640.5</v>
      </c>
    </row>
    <row r="748" spans="1:12" ht="25.5" x14ac:dyDescent="0.25">
      <c r="A748" s="7" t="s">
        <v>536</v>
      </c>
      <c r="B748" s="11" t="s">
        <v>516</v>
      </c>
      <c r="C748" s="11" t="s">
        <v>31</v>
      </c>
      <c r="D748" s="11" t="s">
        <v>125</v>
      </c>
      <c r="E748" s="11" t="s">
        <v>537</v>
      </c>
      <c r="F748" s="11"/>
      <c r="G748" s="9">
        <f>+G749</f>
        <v>133083640.5</v>
      </c>
      <c r="H748" s="9">
        <f t="shared" ref="H748:L748" si="374">+H749</f>
        <v>15928640.5</v>
      </c>
      <c r="I748" s="9">
        <f t="shared" si="374"/>
        <v>0</v>
      </c>
      <c r="J748" s="9">
        <f t="shared" si="374"/>
        <v>0</v>
      </c>
      <c r="K748" s="9">
        <f t="shared" si="374"/>
        <v>133083640.5</v>
      </c>
      <c r="L748" s="9">
        <f t="shared" si="374"/>
        <v>15928640.5</v>
      </c>
    </row>
    <row r="749" spans="1:12" ht="38.25" x14ac:dyDescent="0.25">
      <c r="A749" s="7" t="s">
        <v>539</v>
      </c>
      <c r="B749" s="11" t="s">
        <v>516</v>
      </c>
      <c r="C749" s="11" t="s">
        <v>31</v>
      </c>
      <c r="D749" s="11" t="s">
        <v>125</v>
      </c>
      <c r="E749" s="11" t="s">
        <v>540</v>
      </c>
      <c r="F749" s="11"/>
      <c r="G749" s="9">
        <f>G752+G754+G750+G756</f>
        <v>133083640.5</v>
      </c>
      <c r="H749" s="9">
        <f t="shared" ref="H749:L749" si="375">H752+H754+H750+H756</f>
        <v>15928640.5</v>
      </c>
      <c r="I749" s="9">
        <f t="shared" si="375"/>
        <v>0</v>
      </c>
      <c r="J749" s="9">
        <f t="shared" si="375"/>
        <v>0</v>
      </c>
      <c r="K749" s="9">
        <f t="shared" si="375"/>
        <v>133083640.5</v>
      </c>
      <c r="L749" s="9">
        <f t="shared" si="375"/>
        <v>15928640.5</v>
      </c>
    </row>
    <row r="750" spans="1:12" ht="63.75" x14ac:dyDescent="0.25">
      <c r="A750" s="7" t="s">
        <v>541</v>
      </c>
      <c r="B750" s="11" t="s">
        <v>516</v>
      </c>
      <c r="C750" s="11" t="s">
        <v>31</v>
      </c>
      <c r="D750" s="11" t="s">
        <v>125</v>
      </c>
      <c r="E750" s="11" t="s">
        <v>542</v>
      </c>
      <c r="F750" s="11"/>
      <c r="G750" s="9">
        <f t="shared" ref="G750:L750" si="376">G751</f>
        <v>15928640.5</v>
      </c>
      <c r="H750" s="9">
        <f t="shared" si="376"/>
        <v>15928640.5</v>
      </c>
      <c r="I750" s="9">
        <f t="shared" si="376"/>
        <v>0</v>
      </c>
      <c r="J750" s="9">
        <f t="shared" si="376"/>
        <v>0</v>
      </c>
      <c r="K750" s="9">
        <f t="shared" si="376"/>
        <v>15928640.5</v>
      </c>
      <c r="L750" s="9">
        <f t="shared" si="376"/>
        <v>15928640.5</v>
      </c>
    </row>
    <row r="751" spans="1:12" ht="25.5" x14ac:dyDescent="0.25">
      <c r="A751" s="7" t="s">
        <v>221</v>
      </c>
      <c r="B751" s="11" t="s">
        <v>516</v>
      </c>
      <c r="C751" s="11" t="s">
        <v>31</v>
      </c>
      <c r="D751" s="11" t="s">
        <v>125</v>
      </c>
      <c r="E751" s="11" t="s">
        <v>542</v>
      </c>
      <c r="F751" s="11" t="s">
        <v>538</v>
      </c>
      <c r="G751" s="9">
        <v>15928640.5</v>
      </c>
      <c r="H751" s="9">
        <v>15928640.5</v>
      </c>
      <c r="I751" s="9"/>
      <c r="J751" s="9"/>
      <c r="K751" s="9">
        <f>G751+I751</f>
        <v>15928640.5</v>
      </c>
      <c r="L751" s="9">
        <f>H751+J751</f>
        <v>15928640.5</v>
      </c>
    </row>
    <row r="752" spans="1:12" ht="38.25" x14ac:dyDescent="0.25">
      <c r="A752" s="7" t="s">
        <v>543</v>
      </c>
      <c r="B752" s="11" t="s">
        <v>516</v>
      </c>
      <c r="C752" s="11" t="s">
        <v>31</v>
      </c>
      <c r="D752" s="11" t="s">
        <v>125</v>
      </c>
      <c r="E752" s="11" t="s">
        <v>544</v>
      </c>
      <c r="F752" s="11"/>
      <c r="G752" s="9">
        <f>G753</f>
        <v>105075000</v>
      </c>
      <c r="H752" s="9">
        <f>H753</f>
        <v>0</v>
      </c>
      <c r="I752" s="9">
        <f>I753</f>
        <v>0</v>
      </c>
      <c r="J752" s="9">
        <f>J753</f>
        <v>0</v>
      </c>
      <c r="K752" s="9">
        <f t="shared" ref="K752:L753" si="377">G752+I752</f>
        <v>105075000</v>
      </c>
      <c r="L752" s="9">
        <f t="shared" si="377"/>
        <v>0</v>
      </c>
    </row>
    <row r="753" spans="1:12" ht="25.5" x14ac:dyDescent="0.25">
      <c r="A753" s="7" t="s">
        <v>28</v>
      </c>
      <c r="B753" s="11" t="s">
        <v>516</v>
      </c>
      <c r="C753" s="11" t="s">
        <v>31</v>
      </c>
      <c r="D753" s="11" t="s">
        <v>125</v>
      </c>
      <c r="E753" s="11" t="s">
        <v>544</v>
      </c>
      <c r="F753" s="11" t="s">
        <v>379</v>
      </c>
      <c r="G753" s="9">
        <v>105075000</v>
      </c>
      <c r="H753" s="9"/>
      <c r="I753" s="9"/>
      <c r="J753" s="9"/>
      <c r="K753" s="9">
        <f t="shared" si="377"/>
        <v>105075000</v>
      </c>
      <c r="L753" s="9">
        <f t="shared" si="377"/>
        <v>0</v>
      </c>
    </row>
    <row r="754" spans="1:12" ht="38.25" x14ac:dyDescent="0.25">
      <c r="A754" s="7" t="s">
        <v>545</v>
      </c>
      <c r="B754" s="11" t="s">
        <v>516</v>
      </c>
      <c r="C754" s="11" t="s">
        <v>31</v>
      </c>
      <c r="D754" s="11" t="s">
        <v>125</v>
      </c>
      <c r="E754" s="11" t="s">
        <v>546</v>
      </c>
      <c r="F754" s="11"/>
      <c r="G754" s="9">
        <f t="shared" ref="G754:L754" si="378">G755</f>
        <v>11241650.5</v>
      </c>
      <c r="H754" s="9">
        <f t="shared" si="378"/>
        <v>0</v>
      </c>
      <c r="I754" s="9">
        <f t="shared" si="378"/>
        <v>0</v>
      </c>
      <c r="J754" s="9">
        <f t="shared" si="378"/>
        <v>0</v>
      </c>
      <c r="K754" s="9">
        <f t="shared" si="378"/>
        <v>11241650.5</v>
      </c>
      <c r="L754" s="9">
        <f t="shared" si="378"/>
        <v>0</v>
      </c>
    </row>
    <row r="755" spans="1:12" ht="25.5" x14ac:dyDescent="0.25">
      <c r="A755" s="7" t="s">
        <v>28</v>
      </c>
      <c r="B755" s="11" t="s">
        <v>516</v>
      </c>
      <c r="C755" s="11" t="s">
        <v>31</v>
      </c>
      <c r="D755" s="11" t="s">
        <v>125</v>
      </c>
      <c r="E755" s="11" t="s">
        <v>546</v>
      </c>
      <c r="F755" s="11" t="s">
        <v>379</v>
      </c>
      <c r="G755" s="9">
        <f>12080000-838349.5</f>
        <v>11241650.5</v>
      </c>
      <c r="H755" s="9"/>
      <c r="I755" s="9"/>
      <c r="J755" s="9"/>
      <c r="K755" s="9">
        <f>G755+I755</f>
        <v>11241650.5</v>
      </c>
      <c r="L755" s="9">
        <f>H755+J755</f>
        <v>0</v>
      </c>
    </row>
    <row r="756" spans="1:12" ht="48" x14ac:dyDescent="0.25">
      <c r="A756" s="40" t="s">
        <v>547</v>
      </c>
      <c r="B756" s="11" t="s">
        <v>516</v>
      </c>
      <c r="C756" s="11" t="s">
        <v>31</v>
      </c>
      <c r="D756" s="11" t="s">
        <v>125</v>
      </c>
      <c r="E756" s="11" t="s">
        <v>548</v>
      </c>
      <c r="F756" s="11"/>
      <c r="G756" s="9">
        <f t="shared" ref="G756:L756" si="379">G757</f>
        <v>838349.5</v>
      </c>
      <c r="H756" s="9">
        <f t="shared" si="379"/>
        <v>0</v>
      </c>
      <c r="I756" s="9">
        <f t="shared" si="379"/>
        <v>0</v>
      </c>
      <c r="J756" s="9">
        <f t="shared" si="379"/>
        <v>0</v>
      </c>
      <c r="K756" s="9">
        <f t="shared" si="379"/>
        <v>838349.5</v>
      </c>
      <c r="L756" s="9">
        <f t="shared" si="379"/>
        <v>0</v>
      </c>
    </row>
    <row r="757" spans="1:12" ht="25.5" x14ac:dyDescent="0.25">
      <c r="A757" s="7" t="s">
        <v>221</v>
      </c>
      <c r="B757" s="11" t="s">
        <v>516</v>
      </c>
      <c r="C757" s="11" t="s">
        <v>31</v>
      </c>
      <c r="D757" s="11" t="s">
        <v>125</v>
      </c>
      <c r="E757" s="11" t="s">
        <v>548</v>
      </c>
      <c r="F757" s="11" t="s">
        <v>538</v>
      </c>
      <c r="G757" s="9">
        <v>838349.5</v>
      </c>
      <c r="H757" s="9"/>
      <c r="I757" s="9">
        <v>0</v>
      </c>
      <c r="J757" s="9"/>
      <c r="K757" s="9">
        <f>G757+I757</f>
        <v>838349.5</v>
      </c>
      <c r="L757" s="9">
        <f>H757+J757</f>
        <v>0</v>
      </c>
    </row>
    <row r="758" spans="1:12" ht="38.25" x14ac:dyDescent="0.25">
      <c r="A758" s="7" t="s">
        <v>549</v>
      </c>
      <c r="B758" s="11" t="s">
        <v>516</v>
      </c>
      <c r="C758" s="11" t="s">
        <v>31</v>
      </c>
      <c r="D758" s="11" t="s">
        <v>125</v>
      </c>
      <c r="E758" s="11" t="s">
        <v>550</v>
      </c>
      <c r="F758" s="11"/>
      <c r="G758" s="41">
        <f>G759</f>
        <v>3845000</v>
      </c>
      <c r="H758" s="41">
        <f t="shared" ref="H758:L760" si="380">H759</f>
        <v>0</v>
      </c>
      <c r="I758" s="41">
        <f t="shared" si="380"/>
        <v>0</v>
      </c>
      <c r="J758" s="41">
        <f t="shared" si="380"/>
        <v>0</v>
      </c>
      <c r="K758" s="41">
        <f t="shared" si="380"/>
        <v>3845000</v>
      </c>
      <c r="L758" s="41">
        <f t="shared" si="380"/>
        <v>0</v>
      </c>
    </row>
    <row r="759" spans="1:12" ht="38.25" x14ac:dyDescent="0.25">
      <c r="A759" s="7" t="s">
        <v>534</v>
      </c>
      <c r="B759" s="11" t="s">
        <v>516</v>
      </c>
      <c r="C759" s="11" t="s">
        <v>31</v>
      </c>
      <c r="D759" s="11" t="s">
        <v>125</v>
      </c>
      <c r="E759" s="11" t="s">
        <v>551</v>
      </c>
      <c r="F759" s="11"/>
      <c r="G759" s="41">
        <f>G760</f>
        <v>3845000</v>
      </c>
      <c r="H759" s="41">
        <f t="shared" si="380"/>
        <v>0</v>
      </c>
      <c r="I759" s="41">
        <f t="shared" si="380"/>
        <v>0</v>
      </c>
      <c r="J759" s="41">
        <f t="shared" si="380"/>
        <v>0</v>
      </c>
      <c r="K759" s="41">
        <f t="shared" si="380"/>
        <v>3845000</v>
      </c>
      <c r="L759" s="41">
        <f t="shared" si="380"/>
        <v>0</v>
      </c>
    </row>
    <row r="760" spans="1:12" ht="25.5" x14ac:dyDescent="0.25">
      <c r="A760" s="33" t="s">
        <v>552</v>
      </c>
      <c r="B760" s="11" t="s">
        <v>516</v>
      </c>
      <c r="C760" s="11" t="s">
        <v>31</v>
      </c>
      <c r="D760" s="11" t="s">
        <v>125</v>
      </c>
      <c r="E760" s="42" t="s">
        <v>553</v>
      </c>
      <c r="F760" s="11"/>
      <c r="G760" s="41">
        <f>G761</f>
        <v>3845000</v>
      </c>
      <c r="H760" s="41">
        <f t="shared" si="380"/>
        <v>0</v>
      </c>
      <c r="I760" s="41">
        <f t="shared" si="380"/>
        <v>0</v>
      </c>
      <c r="J760" s="41">
        <f t="shared" si="380"/>
        <v>0</v>
      </c>
      <c r="K760" s="41">
        <f t="shared" si="380"/>
        <v>3845000</v>
      </c>
      <c r="L760" s="41">
        <f t="shared" si="380"/>
        <v>0</v>
      </c>
    </row>
    <row r="761" spans="1:12" ht="25.5" x14ac:dyDescent="0.25">
      <c r="A761" s="7" t="s">
        <v>28</v>
      </c>
      <c r="B761" s="11" t="s">
        <v>516</v>
      </c>
      <c r="C761" s="11" t="s">
        <v>31</v>
      </c>
      <c r="D761" s="11" t="s">
        <v>125</v>
      </c>
      <c r="E761" s="42" t="s">
        <v>553</v>
      </c>
      <c r="F761" s="11" t="s">
        <v>379</v>
      </c>
      <c r="G761" s="9">
        <v>3845000</v>
      </c>
      <c r="H761" s="9"/>
      <c r="I761" s="9"/>
      <c r="J761" s="9"/>
      <c r="K761" s="9">
        <f>G761+I761</f>
        <v>3845000</v>
      </c>
      <c r="L761" s="9">
        <f>H761+J761</f>
        <v>0</v>
      </c>
    </row>
    <row r="762" spans="1:12" x14ac:dyDescent="0.25">
      <c r="A762" s="7" t="s">
        <v>179</v>
      </c>
      <c r="B762" s="11" t="s">
        <v>516</v>
      </c>
      <c r="C762" s="11" t="s">
        <v>31</v>
      </c>
      <c r="D762" s="11" t="s">
        <v>180</v>
      </c>
      <c r="E762" s="11"/>
      <c r="F762" s="11"/>
      <c r="G762" s="9">
        <f t="shared" ref="G762:L766" si="381">G763</f>
        <v>100100</v>
      </c>
      <c r="H762" s="9">
        <f t="shared" si="381"/>
        <v>100100</v>
      </c>
      <c r="I762" s="9">
        <f t="shared" si="381"/>
        <v>0</v>
      </c>
      <c r="J762" s="9">
        <f t="shared" si="381"/>
        <v>0</v>
      </c>
      <c r="K762" s="9">
        <f t="shared" si="381"/>
        <v>100100</v>
      </c>
      <c r="L762" s="9">
        <f t="shared" si="381"/>
        <v>100100</v>
      </c>
    </row>
    <row r="763" spans="1:12" ht="25.5" x14ac:dyDescent="0.25">
      <c r="A763" s="33" t="s">
        <v>208</v>
      </c>
      <c r="B763" s="11" t="s">
        <v>516</v>
      </c>
      <c r="C763" s="11" t="s">
        <v>31</v>
      </c>
      <c r="D763" s="11" t="s">
        <v>180</v>
      </c>
      <c r="E763" s="11" t="s">
        <v>60</v>
      </c>
      <c r="F763" s="11"/>
      <c r="G763" s="9">
        <f>G764</f>
        <v>100100</v>
      </c>
      <c r="H763" s="9">
        <f t="shared" si="381"/>
        <v>100100</v>
      </c>
      <c r="I763" s="9">
        <f t="shared" si="381"/>
        <v>0</v>
      </c>
      <c r="J763" s="9">
        <f t="shared" si="381"/>
        <v>0</v>
      </c>
      <c r="K763" s="9">
        <f t="shared" si="381"/>
        <v>100100</v>
      </c>
      <c r="L763" s="9">
        <f t="shared" si="381"/>
        <v>100100</v>
      </c>
    </row>
    <row r="764" spans="1:12" ht="25.5" x14ac:dyDescent="0.25">
      <c r="A764" s="33" t="s">
        <v>554</v>
      </c>
      <c r="B764" s="11" t="s">
        <v>516</v>
      </c>
      <c r="C764" s="11" t="s">
        <v>31</v>
      </c>
      <c r="D764" s="11" t="s">
        <v>180</v>
      </c>
      <c r="E764" s="11" t="s">
        <v>317</v>
      </c>
      <c r="F764" s="11"/>
      <c r="G764" s="9">
        <f>G765</f>
        <v>100100</v>
      </c>
      <c r="H764" s="9">
        <f t="shared" si="381"/>
        <v>100100</v>
      </c>
      <c r="I764" s="9">
        <f t="shared" si="381"/>
        <v>0</v>
      </c>
      <c r="J764" s="9">
        <f t="shared" si="381"/>
        <v>0</v>
      </c>
      <c r="K764" s="9">
        <f t="shared" si="381"/>
        <v>100100</v>
      </c>
      <c r="L764" s="9">
        <f t="shared" si="381"/>
        <v>100100</v>
      </c>
    </row>
    <row r="765" spans="1:12" ht="63.75" x14ac:dyDescent="0.25">
      <c r="A765" s="33" t="s">
        <v>318</v>
      </c>
      <c r="B765" s="11" t="s">
        <v>516</v>
      </c>
      <c r="C765" s="11" t="s">
        <v>31</v>
      </c>
      <c r="D765" s="11" t="s">
        <v>180</v>
      </c>
      <c r="E765" s="11" t="s">
        <v>319</v>
      </c>
      <c r="F765" s="11"/>
      <c r="G765" s="9">
        <f>G766</f>
        <v>100100</v>
      </c>
      <c r="H765" s="9">
        <f t="shared" si="381"/>
        <v>100100</v>
      </c>
      <c r="I765" s="9">
        <f t="shared" si="381"/>
        <v>0</v>
      </c>
      <c r="J765" s="9">
        <f t="shared" si="381"/>
        <v>0</v>
      </c>
      <c r="K765" s="9">
        <f t="shared" si="381"/>
        <v>100100</v>
      </c>
      <c r="L765" s="9">
        <f t="shared" si="381"/>
        <v>100100</v>
      </c>
    </row>
    <row r="766" spans="1:12" ht="51" x14ac:dyDescent="0.25">
      <c r="A766" s="7" t="s">
        <v>555</v>
      </c>
      <c r="B766" s="11" t="s">
        <v>516</v>
      </c>
      <c r="C766" s="11" t="s">
        <v>31</v>
      </c>
      <c r="D766" s="11" t="s">
        <v>180</v>
      </c>
      <c r="E766" s="11" t="s">
        <v>556</v>
      </c>
      <c r="F766" s="11"/>
      <c r="G766" s="9">
        <f>G767</f>
        <v>100100</v>
      </c>
      <c r="H766" s="9">
        <f t="shared" si="381"/>
        <v>100100</v>
      </c>
      <c r="I766" s="9">
        <f t="shared" si="381"/>
        <v>0</v>
      </c>
      <c r="J766" s="9">
        <f t="shared" si="381"/>
        <v>0</v>
      </c>
      <c r="K766" s="9">
        <f t="shared" si="381"/>
        <v>100100</v>
      </c>
      <c r="L766" s="9">
        <f t="shared" si="381"/>
        <v>100100</v>
      </c>
    </row>
    <row r="767" spans="1:12" ht="51" x14ac:dyDescent="0.25">
      <c r="A767" s="7" t="s">
        <v>25</v>
      </c>
      <c r="B767" s="11" t="s">
        <v>516</v>
      </c>
      <c r="C767" s="11" t="s">
        <v>31</v>
      </c>
      <c r="D767" s="11" t="s">
        <v>180</v>
      </c>
      <c r="E767" s="11" t="s">
        <v>556</v>
      </c>
      <c r="F767" s="11" t="s">
        <v>557</v>
      </c>
      <c r="G767" s="9">
        <v>100100</v>
      </c>
      <c r="H767" s="9">
        <v>100100</v>
      </c>
      <c r="I767" s="9"/>
      <c r="J767" s="9"/>
      <c r="K767" s="9">
        <f>G767+I767</f>
        <v>100100</v>
      </c>
      <c r="L767" s="9">
        <f>H767+J767</f>
        <v>100100</v>
      </c>
    </row>
    <row r="768" spans="1:12" x14ac:dyDescent="0.25">
      <c r="A768" s="7" t="s">
        <v>203</v>
      </c>
      <c r="B768" s="8">
        <v>731</v>
      </c>
      <c r="C768" s="8" t="s">
        <v>52</v>
      </c>
      <c r="D768" s="11" t="s">
        <v>2</v>
      </c>
      <c r="E768" s="11"/>
      <c r="F768" s="11"/>
      <c r="G768" s="9" t="e">
        <f>G769+G778+G796+G851</f>
        <v>#REF!</v>
      </c>
      <c r="H768" s="9" t="e">
        <f>H769+H778+H796+H851</f>
        <v>#REF!</v>
      </c>
      <c r="I768" s="9" t="e">
        <f>I769+I778+I796+I851</f>
        <v>#REF!</v>
      </c>
      <c r="J768" s="9" t="e">
        <f>J769+J778+J796+J851</f>
        <v>#REF!</v>
      </c>
      <c r="K768" s="9">
        <f>K769+K778+K796+K851</f>
        <v>141534890.31</v>
      </c>
      <c r="L768" s="9">
        <f>L769+L778+L796+L851</f>
        <v>23198500</v>
      </c>
    </row>
    <row r="769" spans="1:12" x14ac:dyDescent="0.25">
      <c r="A769" s="7" t="s">
        <v>558</v>
      </c>
      <c r="B769" s="8">
        <v>731</v>
      </c>
      <c r="C769" s="8" t="s">
        <v>52</v>
      </c>
      <c r="D769" s="11" t="s">
        <v>16</v>
      </c>
      <c r="E769" s="11"/>
      <c r="F769" s="11"/>
      <c r="G769" s="9" t="e">
        <f>G770</f>
        <v>#REF!</v>
      </c>
      <c r="H769" s="9" t="e">
        <f>H770</f>
        <v>#REF!</v>
      </c>
      <c r="I769" s="9" t="e">
        <f t="shared" ref="I769:L770" si="382">I770</f>
        <v>#REF!</v>
      </c>
      <c r="J769" s="9" t="e">
        <f t="shared" si="382"/>
        <v>#REF!</v>
      </c>
      <c r="K769" s="9">
        <f t="shared" si="382"/>
        <v>5300000</v>
      </c>
      <c r="L769" s="9">
        <f t="shared" si="382"/>
        <v>0</v>
      </c>
    </row>
    <row r="770" spans="1:12" ht="25.5" x14ac:dyDescent="0.25">
      <c r="A770" s="7" t="s">
        <v>559</v>
      </c>
      <c r="B770" s="11">
        <v>731</v>
      </c>
      <c r="C770" s="11" t="s">
        <v>52</v>
      </c>
      <c r="D770" s="11" t="s">
        <v>16</v>
      </c>
      <c r="E770" s="11" t="s">
        <v>519</v>
      </c>
      <c r="F770" s="11"/>
      <c r="G770" s="9" t="e">
        <f>G771</f>
        <v>#REF!</v>
      </c>
      <c r="H770" s="9" t="e">
        <f>H771</f>
        <v>#REF!</v>
      </c>
      <c r="I770" s="9" t="e">
        <f t="shared" si="382"/>
        <v>#REF!</v>
      </c>
      <c r="J770" s="9" t="e">
        <f t="shared" si="382"/>
        <v>#REF!</v>
      </c>
      <c r="K770" s="9">
        <f t="shared" si="382"/>
        <v>5300000</v>
      </c>
      <c r="L770" s="9">
        <f t="shared" si="382"/>
        <v>0</v>
      </c>
    </row>
    <row r="771" spans="1:12" ht="25.5" x14ac:dyDescent="0.25">
      <c r="A771" s="7" t="s">
        <v>560</v>
      </c>
      <c r="B771" s="11">
        <v>731</v>
      </c>
      <c r="C771" s="11" t="s">
        <v>52</v>
      </c>
      <c r="D771" s="11" t="s">
        <v>16</v>
      </c>
      <c r="E771" s="11" t="s">
        <v>561</v>
      </c>
      <c r="F771" s="11"/>
      <c r="G771" s="9" t="e">
        <f t="shared" ref="G771:L771" si="383">G772+G775</f>
        <v>#REF!</v>
      </c>
      <c r="H771" s="9" t="e">
        <f t="shared" si="383"/>
        <v>#REF!</v>
      </c>
      <c r="I771" s="9" t="e">
        <f t="shared" si="383"/>
        <v>#REF!</v>
      </c>
      <c r="J771" s="9" t="e">
        <f t="shared" si="383"/>
        <v>#REF!</v>
      </c>
      <c r="K771" s="9">
        <f t="shared" si="383"/>
        <v>5300000</v>
      </c>
      <c r="L771" s="9">
        <f t="shared" si="383"/>
        <v>0</v>
      </c>
    </row>
    <row r="772" spans="1:12" ht="25.5" x14ac:dyDescent="0.25">
      <c r="A772" s="7" t="s">
        <v>562</v>
      </c>
      <c r="B772" s="11">
        <v>731</v>
      </c>
      <c r="C772" s="11" t="s">
        <v>52</v>
      </c>
      <c r="D772" s="11" t="s">
        <v>16</v>
      </c>
      <c r="E772" s="11" t="s">
        <v>563</v>
      </c>
      <c r="F772" s="11"/>
      <c r="G772" s="9">
        <f t="shared" ref="G772:L772" si="384">G773</f>
        <v>1000000</v>
      </c>
      <c r="H772" s="9">
        <f t="shared" si="384"/>
        <v>0</v>
      </c>
      <c r="I772" s="9">
        <f t="shared" si="384"/>
        <v>0</v>
      </c>
      <c r="J772" s="9">
        <f t="shared" si="384"/>
        <v>0</v>
      </c>
      <c r="K772" s="9">
        <f t="shared" si="384"/>
        <v>1000000</v>
      </c>
      <c r="L772" s="9">
        <f t="shared" si="384"/>
        <v>0</v>
      </c>
    </row>
    <row r="773" spans="1:12" ht="25.5" x14ac:dyDescent="0.25">
      <c r="A773" s="13" t="s">
        <v>564</v>
      </c>
      <c r="B773" s="11">
        <v>731</v>
      </c>
      <c r="C773" s="11" t="s">
        <v>52</v>
      </c>
      <c r="D773" s="11" t="s">
        <v>16</v>
      </c>
      <c r="E773" s="11" t="s">
        <v>565</v>
      </c>
      <c r="F773" s="11"/>
      <c r="G773" s="9">
        <f t="shared" ref="G773:L773" si="385">SUM(G774:G774)</f>
        <v>1000000</v>
      </c>
      <c r="H773" s="9">
        <f t="shared" si="385"/>
        <v>0</v>
      </c>
      <c r="I773" s="9">
        <f t="shared" si="385"/>
        <v>0</v>
      </c>
      <c r="J773" s="9">
        <f t="shared" si="385"/>
        <v>0</v>
      </c>
      <c r="K773" s="9">
        <f t="shared" si="385"/>
        <v>1000000</v>
      </c>
      <c r="L773" s="9">
        <f t="shared" si="385"/>
        <v>0</v>
      </c>
    </row>
    <row r="774" spans="1:12" ht="25.5" x14ac:dyDescent="0.25">
      <c r="A774" s="7" t="s">
        <v>28</v>
      </c>
      <c r="B774" s="11">
        <v>731</v>
      </c>
      <c r="C774" s="11" t="s">
        <v>52</v>
      </c>
      <c r="D774" s="11" t="s">
        <v>16</v>
      </c>
      <c r="E774" s="11" t="s">
        <v>565</v>
      </c>
      <c r="F774" s="11" t="s">
        <v>379</v>
      </c>
      <c r="G774" s="9">
        <v>1000000</v>
      </c>
      <c r="H774" s="9"/>
      <c r="I774" s="9"/>
      <c r="J774" s="9"/>
      <c r="K774" s="9">
        <f>G774+I774</f>
        <v>1000000</v>
      </c>
      <c r="L774" s="9">
        <f>H774+J774</f>
        <v>0</v>
      </c>
    </row>
    <row r="775" spans="1:12" ht="25.5" x14ac:dyDescent="0.25">
      <c r="A775" s="7" t="s">
        <v>566</v>
      </c>
      <c r="B775" s="11">
        <v>731</v>
      </c>
      <c r="C775" s="11" t="s">
        <v>52</v>
      </c>
      <c r="D775" s="11" t="s">
        <v>16</v>
      </c>
      <c r="E775" s="11" t="s">
        <v>567</v>
      </c>
      <c r="F775" s="11"/>
      <c r="G775" s="9" t="e">
        <f>#REF!+G776</f>
        <v>#REF!</v>
      </c>
      <c r="H775" s="9" t="e">
        <f>#REF!+H776</f>
        <v>#REF!</v>
      </c>
      <c r="I775" s="9" t="e">
        <f>#REF!+I776</f>
        <v>#REF!</v>
      </c>
      <c r="J775" s="9" t="e">
        <f>#REF!+J776</f>
        <v>#REF!</v>
      </c>
      <c r="K775" s="9">
        <f>K776</f>
        <v>4300000</v>
      </c>
      <c r="L775" s="9">
        <f>L776</f>
        <v>0</v>
      </c>
    </row>
    <row r="776" spans="1:12" x14ac:dyDescent="0.25">
      <c r="A776" s="7" t="s">
        <v>568</v>
      </c>
      <c r="B776" s="11">
        <v>731</v>
      </c>
      <c r="C776" s="11" t="s">
        <v>52</v>
      </c>
      <c r="D776" s="11" t="s">
        <v>16</v>
      </c>
      <c r="E776" s="11" t="s">
        <v>569</v>
      </c>
      <c r="F776" s="11"/>
      <c r="G776" s="9">
        <f t="shared" ref="G776:L776" si="386">G777</f>
        <v>4300000</v>
      </c>
      <c r="H776" s="9">
        <f t="shared" si="386"/>
        <v>0</v>
      </c>
      <c r="I776" s="9">
        <f t="shared" si="386"/>
        <v>0</v>
      </c>
      <c r="J776" s="9">
        <f t="shared" si="386"/>
        <v>0</v>
      </c>
      <c r="K776" s="9">
        <f t="shared" si="386"/>
        <v>4300000</v>
      </c>
      <c r="L776" s="9">
        <f t="shared" si="386"/>
        <v>0</v>
      </c>
    </row>
    <row r="777" spans="1:12" ht="25.5" x14ac:dyDescent="0.25">
      <c r="A777" s="7" t="s">
        <v>28</v>
      </c>
      <c r="B777" s="11" t="s">
        <v>516</v>
      </c>
      <c r="C777" s="11" t="s">
        <v>52</v>
      </c>
      <c r="D777" s="11" t="s">
        <v>16</v>
      </c>
      <c r="E777" s="11" t="s">
        <v>569</v>
      </c>
      <c r="F777" s="11" t="s">
        <v>379</v>
      </c>
      <c r="G777" s="9">
        <v>4300000</v>
      </c>
      <c r="H777" s="9"/>
      <c r="I777" s="9"/>
      <c r="J777" s="9"/>
      <c r="K777" s="9">
        <f>G777+I777</f>
        <v>4300000</v>
      </c>
      <c r="L777" s="9">
        <f>H777+J777</f>
        <v>0</v>
      </c>
    </row>
    <row r="778" spans="1:12" x14ac:dyDescent="0.25">
      <c r="A778" s="7" t="s">
        <v>204</v>
      </c>
      <c r="B778" s="11" t="s">
        <v>516</v>
      </c>
      <c r="C778" s="11" t="s">
        <v>52</v>
      </c>
      <c r="D778" s="11" t="s">
        <v>18</v>
      </c>
      <c r="E778" s="11"/>
      <c r="F778" s="11"/>
      <c r="G778" s="9">
        <f>+G779</f>
        <v>8486307.4600000009</v>
      </c>
      <c r="H778" s="9">
        <f t="shared" ref="H778:L778" si="387">+H779</f>
        <v>0</v>
      </c>
      <c r="I778" s="9">
        <f t="shared" si="387"/>
        <v>0</v>
      </c>
      <c r="J778" s="9">
        <f t="shared" si="387"/>
        <v>0</v>
      </c>
      <c r="K778" s="9">
        <f t="shared" si="387"/>
        <v>8486307.4600000009</v>
      </c>
      <c r="L778" s="9">
        <f t="shared" si="387"/>
        <v>0</v>
      </c>
    </row>
    <row r="779" spans="1:12" ht="25.5" x14ac:dyDescent="0.25">
      <c r="A779" s="7" t="s">
        <v>570</v>
      </c>
      <c r="B779" s="11">
        <v>731</v>
      </c>
      <c r="C779" s="11" t="s">
        <v>52</v>
      </c>
      <c r="D779" s="11" t="s">
        <v>18</v>
      </c>
      <c r="E779" s="11" t="s">
        <v>519</v>
      </c>
      <c r="F779" s="11"/>
      <c r="G779" s="9">
        <f>G780+G789</f>
        <v>8486307.4600000009</v>
      </c>
      <c r="H779" s="9">
        <f>H780+H789</f>
        <v>0</v>
      </c>
      <c r="I779" s="9">
        <f>I780+I789</f>
        <v>0</v>
      </c>
      <c r="J779" s="9">
        <f>J780+J789</f>
        <v>0</v>
      </c>
      <c r="K779" s="9">
        <f>K780+K789</f>
        <v>8486307.4600000009</v>
      </c>
      <c r="L779" s="9">
        <f>L780+L789</f>
        <v>0</v>
      </c>
    </row>
    <row r="780" spans="1:12" ht="25.5" x14ac:dyDescent="0.25">
      <c r="A780" s="7" t="s">
        <v>571</v>
      </c>
      <c r="B780" s="11">
        <v>731</v>
      </c>
      <c r="C780" s="11" t="s">
        <v>52</v>
      </c>
      <c r="D780" s="11" t="s">
        <v>18</v>
      </c>
      <c r="E780" s="11" t="s">
        <v>572</v>
      </c>
      <c r="F780" s="11"/>
      <c r="G780" s="9">
        <f>G781+G786</f>
        <v>5222500</v>
      </c>
      <c r="H780" s="9">
        <f>H781+H786</f>
        <v>0</v>
      </c>
      <c r="I780" s="9">
        <f>I781+I786</f>
        <v>0</v>
      </c>
      <c r="J780" s="9">
        <f>J781+J786</f>
        <v>0</v>
      </c>
      <c r="K780" s="9">
        <f>K781+K786</f>
        <v>5222500</v>
      </c>
      <c r="L780" s="9">
        <f>L781+L786</f>
        <v>0</v>
      </c>
    </row>
    <row r="781" spans="1:12" ht="51" x14ac:dyDescent="0.25">
      <c r="A781" s="7" t="s">
        <v>573</v>
      </c>
      <c r="B781" s="11">
        <v>731</v>
      </c>
      <c r="C781" s="11" t="s">
        <v>52</v>
      </c>
      <c r="D781" s="11" t="s">
        <v>18</v>
      </c>
      <c r="E781" s="11" t="s">
        <v>574</v>
      </c>
      <c r="F781" s="11"/>
      <c r="G781" s="9">
        <f>G784+G782</f>
        <v>222500</v>
      </c>
      <c r="H781" s="9">
        <f t="shared" ref="H781:L781" si="388">H784+H782</f>
        <v>0</v>
      </c>
      <c r="I781" s="9">
        <f t="shared" si="388"/>
        <v>0</v>
      </c>
      <c r="J781" s="9">
        <f t="shared" si="388"/>
        <v>0</v>
      </c>
      <c r="K781" s="9">
        <f t="shared" si="388"/>
        <v>222500</v>
      </c>
      <c r="L781" s="9">
        <f t="shared" si="388"/>
        <v>0</v>
      </c>
    </row>
    <row r="782" spans="1:12" ht="25.5" x14ac:dyDescent="0.25">
      <c r="A782" s="33" t="s">
        <v>575</v>
      </c>
      <c r="B782" s="28" t="s">
        <v>516</v>
      </c>
      <c r="C782" s="28" t="s">
        <v>52</v>
      </c>
      <c r="D782" s="28" t="s">
        <v>18</v>
      </c>
      <c r="E782" s="28" t="s">
        <v>576</v>
      </c>
      <c r="F782" s="11"/>
      <c r="G782" s="9">
        <f t="shared" ref="G782:L782" si="389">G783</f>
        <v>22500</v>
      </c>
      <c r="H782" s="9">
        <f t="shared" si="389"/>
        <v>0</v>
      </c>
      <c r="I782" s="9">
        <f t="shared" si="389"/>
        <v>0</v>
      </c>
      <c r="J782" s="9">
        <f t="shared" si="389"/>
        <v>0</v>
      </c>
      <c r="K782" s="9">
        <f t="shared" si="389"/>
        <v>22500</v>
      </c>
      <c r="L782" s="9">
        <f t="shared" si="389"/>
        <v>0</v>
      </c>
    </row>
    <row r="783" spans="1:12" ht="25.5" x14ac:dyDescent="0.25">
      <c r="A783" s="33" t="s">
        <v>577</v>
      </c>
      <c r="B783" s="28" t="s">
        <v>516</v>
      </c>
      <c r="C783" s="28" t="s">
        <v>52</v>
      </c>
      <c r="D783" s="28" t="s">
        <v>18</v>
      </c>
      <c r="E783" s="28" t="s">
        <v>576</v>
      </c>
      <c r="F783" s="11" t="s">
        <v>379</v>
      </c>
      <c r="G783" s="9">
        <v>22500</v>
      </c>
      <c r="H783" s="9"/>
      <c r="I783" s="9"/>
      <c r="J783" s="9"/>
      <c r="K783" s="9">
        <f>G783+I783</f>
        <v>22500</v>
      </c>
      <c r="L783" s="9">
        <f>H783+J783</f>
        <v>0</v>
      </c>
    </row>
    <row r="784" spans="1:12" ht="38.25" x14ac:dyDescent="0.25">
      <c r="A784" s="13" t="s">
        <v>578</v>
      </c>
      <c r="B784" s="11">
        <v>731</v>
      </c>
      <c r="C784" s="11" t="s">
        <v>52</v>
      </c>
      <c r="D784" s="11" t="s">
        <v>18</v>
      </c>
      <c r="E784" s="11" t="s">
        <v>579</v>
      </c>
      <c r="F784" s="11"/>
      <c r="G784" s="9">
        <f t="shared" ref="G784:L784" si="390">SUM(G785:G785)</f>
        <v>200000</v>
      </c>
      <c r="H784" s="9">
        <f t="shared" si="390"/>
        <v>0</v>
      </c>
      <c r="I784" s="9">
        <f t="shared" si="390"/>
        <v>0</v>
      </c>
      <c r="J784" s="9">
        <f t="shared" si="390"/>
        <v>0</v>
      </c>
      <c r="K784" s="9">
        <f t="shared" si="390"/>
        <v>200000</v>
      </c>
      <c r="L784" s="9">
        <f t="shared" si="390"/>
        <v>0</v>
      </c>
    </row>
    <row r="785" spans="1:12" x14ac:dyDescent="0.25">
      <c r="A785" s="13" t="s">
        <v>48</v>
      </c>
      <c r="B785" s="11">
        <v>731</v>
      </c>
      <c r="C785" s="11" t="s">
        <v>52</v>
      </c>
      <c r="D785" s="11" t="s">
        <v>18</v>
      </c>
      <c r="E785" s="11" t="s">
        <v>579</v>
      </c>
      <c r="F785" s="11" t="s">
        <v>580</v>
      </c>
      <c r="G785" s="9">
        <v>200000</v>
      </c>
      <c r="H785" s="9"/>
      <c r="I785" s="9"/>
      <c r="J785" s="9"/>
      <c r="K785" s="9">
        <f>G785+I785</f>
        <v>200000</v>
      </c>
      <c r="L785" s="9">
        <f>H785+J785</f>
        <v>0</v>
      </c>
    </row>
    <row r="786" spans="1:12" ht="51" x14ac:dyDescent="0.25">
      <c r="A786" s="13" t="s">
        <v>581</v>
      </c>
      <c r="B786" s="11">
        <v>731</v>
      </c>
      <c r="C786" s="11" t="s">
        <v>52</v>
      </c>
      <c r="D786" s="11" t="s">
        <v>18</v>
      </c>
      <c r="E786" s="11" t="s">
        <v>582</v>
      </c>
      <c r="F786" s="11"/>
      <c r="G786" s="9">
        <f>G787</f>
        <v>5000000</v>
      </c>
      <c r="H786" s="9">
        <f>H787</f>
        <v>0</v>
      </c>
      <c r="I786" s="9">
        <f t="shared" ref="I786:L787" si="391">I787</f>
        <v>0</v>
      </c>
      <c r="J786" s="9">
        <f t="shared" si="391"/>
        <v>0</v>
      </c>
      <c r="K786" s="9">
        <f t="shared" si="391"/>
        <v>5000000</v>
      </c>
      <c r="L786" s="9">
        <f t="shared" si="391"/>
        <v>0</v>
      </c>
    </row>
    <row r="787" spans="1:12" ht="25.5" x14ac:dyDescent="0.25">
      <c r="A787" s="33" t="s">
        <v>583</v>
      </c>
      <c r="B787" s="11">
        <v>731</v>
      </c>
      <c r="C787" s="11" t="s">
        <v>52</v>
      </c>
      <c r="D787" s="11" t="s">
        <v>18</v>
      </c>
      <c r="E787" s="11" t="s">
        <v>584</v>
      </c>
      <c r="F787" s="11"/>
      <c r="G787" s="9">
        <f>G788</f>
        <v>5000000</v>
      </c>
      <c r="H787" s="9">
        <f>H788</f>
        <v>0</v>
      </c>
      <c r="I787" s="9">
        <f t="shared" si="391"/>
        <v>0</v>
      </c>
      <c r="J787" s="9">
        <f t="shared" si="391"/>
        <v>0</v>
      </c>
      <c r="K787" s="9">
        <f t="shared" si="391"/>
        <v>5000000</v>
      </c>
      <c r="L787" s="9">
        <f t="shared" si="391"/>
        <v>0</v>
      </c>
    </row>
    <row r="788" spans="1:12" ht="25.5" x14ac:dyDescent="0.25">
      <c r="A788" s="7" t="s">
        <v>28</v>
      </c>
      <c r="B788" s="11">
        <v>731</v>
      </c>
      <c r="C788" s="11" t="s">
        <v>52</v>
      </c>
      <c r="D788" s="11" t="s">
        <v>18</v>
      </c>
      <c r="E788" s="11" t="s">
        <v>584</v>
      </c>
      <c r="F788" s="11" t="s">
        <v>379</v>
      </c>
      <c r="G788" s="9">
        <v>5000000</v>
      </c>
      <c r="H788" s="9"/>
      <c r="I788" s="9"/>
      <c r="J788" s="9"/>
      <c r="K788" s="9">
        <f>G788+I788</f>
        <v>5000000</v>
      </c>
      <c r="L788" s="9">
        <f>H788+J788</f>
        <v>0</v>
      </c>
    </row>
    <row r="789" spans="1:12" ht="38.25" x14ac:dyDescent="0.25">
      <c r="A789" s="7" t="s">
        <v>585</v>
      </c>
      <c r="B789" s="11">
        <v>731</v>
      </c>
      <c r="C789" s="11" t="s">
        <v>52</v>
      </c>
      <c r="D789" s="11" t="s">
        <v>18</v>
      </c>
      <c r="E789" s="11" t="s">
        <v>586</v>
      </c>
      <c r="F789" s="11"/>
      <c r="G789" s="9">
        <f t="shared" ref="G789:L789" si="392">G790+G793</f>
        <v>3263807.46</v>
      </c>
      <c r="H789" s="9">
        <f t="shared" si="392"/>
        <v>0</v>
      </c>
      <c r="I789" s="9">
        <f t="shared" si="392"/>
        <v>0</v>
      </c>
      <c r="J789" s="9">
        <f t="shared" si="392"/>
        <v>0</v>
      </c>
      <c r="K789" s="9">
        <f t="shared" si="392"/>
        <v>3263807.46</v>
      </c>
      <c r="L789" s="9">
        <f t="shared" si="392"/>
        <v>0</v>
      </c>
    </row>
    <row r="790" spans="1:12" ht="38.25" x14ac:dyDescent="0.25">
      <c r="A790" s="7" t="s">
        <v>587</v>
      </c>
      <c r="B790" s="11">
        <v>731</v>
      </c>
      <c r="C790" s="11" t="s">
        <v>52</v>
      </c>
      <c r="D790" s="11" t="s">
        <v>18</v>
      </c>
      <c r="E790" s="11" t="s">
        <v>588</v>
      </c>
      <c r="F790" s="11"/>
      <c r="G790" s="9">
        <f t="shared" ref="G790:L791" si="393">G791</f>
        <v>2263807.46</v>
      </c>
      <c r="H790" s="9">
        <f t="shared" si="393"/>
        <v>0</v>
      </c>
      <c r="I790" s="9">
        <f t="shared" si="393"/>
        <v>0</v>
      </c>
      <c r="J790" s="9">
        <f t="shared" si="393"/>
        <v>0</v>
      </c>
      <c r="K790" s="9">
        <f t="shared" si="393"/>
        <v>2263807.46</v>
      </c>
      <c r="L790" s="9">
        <f t="shared" si="393"/>
        <v>0</v>
      </c>
    </row>
    <row r="791" spans="1:12" ht="25.5" x14ac:dyDescent="0.25">
      <c r="A791" s="33" t="s">
        <v>589</v>
      </c>
      <c r="B791" s="11">
        <v>731</v>
      </c>
      <c r="C791" s="11" t="s">
        <v>52</v>
      </c>
      <c r="D791" s="11" t="s">
        <v>18</v>
      </c>
      <c r="E791" s="11" t="s">
        <v>590</v>
      </c>
      <c r="F791" s="11"/>
      <c r="G791" s="9">
        <f t="shared" si="393"/>
        <v>2263807.46</v>
      </c>
      <c r="H791" s="9">
        <f t="shared" si="393"/>
        <v>0</v>
      </c>
      <c r="I791" s="9">
        <f t="shared" si="393"/>
        <v>0</v>
      </c>
      <c r="J791" s="9">
        <f t="shared" si="393"/>
        <v>0</v>
      </c>
      <c r="K791" s="9">
        <f t="shared" si="393"/>
        <v>2263807.46</v>
      </c>
      <c r="L791" s="9">
        <f t="shared" si="393"/>
        <v>0</v>
      </c>
    </row>
    <row r="792" spans="1:12" ht="25.5" x14ac:dyDescent="0.25">
      <c r="A792" s="7" t="s">
        <v>28</v>
      </c>
      <c r="B792" s="11">
        <v>731</v>
      </c>
      <c r="C792" s="11" t="s">
        <v>52</v>
      </c>
      <c r="D792" s="11" t="s">
        <v>18</v>
      </c>
      <c r="E792" s="11" t="s">
        <v>590</v>
      </c>
      <c r="F792" s="11" t="s">
        <v>379</v>
      </c>
      <c r="G792" s="9">
        <v>2263807.46</v>
      </c>
      <c r="H792" s="9"/>
      <c r="I792" s="9"/>
      <c r="J792" s="9"/>
      <c r="K792" s="9">
        <f>G792+I792</f>
        <v>2263807.46</v>
      </c>
      <c r="L792" s="9">
        <f>H792+J792</f>
        <v>0</v>
      </c>
    </row>
    <row r="793" spans="1:12" ht="51" x14ac:dyDescent="0.25">
      <c r="A793" s="33" t="s">
        <v>591</v>
      </c>
      <c r="B793" s="28" t="s">
        <v>516</v>
      </c>
      <c r="C793" s="28" t="s">
        <v>52</v>
      </c>
      <c r="D793" s="28" t="s">
        <v>18</v>
      </c>
      <c r="E793" s="28" t="s">
        <v>592</v>
      </c>
      <c r="F793" s="11"/>
      <c r="G793" s="9">
        <f>G794</f>
        <v>1000000</v>
      </c>
      <c r="H793" s="9">
        <f t="shared" ref="H793:L794" si="394">H794</f>
        <v>0</v>
      </c>
      <c r="I793" s="9">
        <f t="shared" si="394"/>
        <v>0</v>
      </c>
      <c r="J793" s="9">
        <f t="shared" si="394"/>
        <v>0</v>
      </c>
      <c r="K793" s="9">
        <f t="shared" si="394"/>
        <v>1000000</v>
      </c>
      <c r="L793" s="9">
        <f t="shared" si="394"/>
        <v>0</v>
      </c>
    </row>
    <row r="794" spans="1:12" ht="38.25" x14ac:dyDescent="0.25">
      <c r="A794" s="33" t="s">
        <v>593</v>
      </c>
      <c r="B794" s="28" t="s">
        <v>516</v>
      </c>
      <c r="C794" s="28" t="s">
        <v>52</v>
      </c>
      <c r="D794" s="28" t="s">
        <v>18</v>
      </c>
      <c r="E794" s="28" t="s">
        <v>594</v>
      </c>
      <c r="F794" s="11"/>
      <c r="G794" s="9">
        <f>G795</f>
        <v>1000000</v>
      </c>
      <c r="H794" s="9">
        <f t="shared" si="394"/>
        <v>0</v>
      </c>
      <c r="I794" s="9">
        <f t="shared" si="394"/>
        <v>0</v>
      </c>
      <c r="J794" s="9">
        <f t="shared" si="394"/>
        <v>0</v>
      </c>
      <c r="K794" s="9">
        <f t="shared" si="394"/>
        <v>1000000</v>
      </c>
      <c r="L794" s="9">
        <f t="shared" si="394"/>
        <v>0</v>
      </c>
    </row>
    <row r="795" spans="1:12" ht="25.5" x14ac:dyDescent="0.25">
      <c r="A795" s="33" t="s">
        <v>577</v>
      </c>
      <c r="B795" s="28" t="s">
        <v>516</v>
      </c>
      <c r="C795" s="28" t="s">
        <v>52</v>
      </c>
      <c r="D795" s="28" t="s">
        <v>18</v>
      </c>
      <c r="E795" s="28" t="s">
        <v>594</v>
      </c>
      <c r="F795" s="11" t="s">
        <v>379</v>
      </c>
      <c r="G795" s="9">
        <v>1000000</v>
      </c>
      <c r="H795" s="9"/>
      <c r="I795" s="9"/>
      <c r="J795" s="9"/>
      <c r="K795" s="9">
        <f>G795+I795</f>
        <v>1000000</v>
      </c>
      <c r="L795" s="9">
        <f>H795+J795</f>
        <v>0</v>
      </c>
    </row>
    <row r="796" spans="1:12" x14ac:dyDescent="0.25">
      <c r="A796" s="7" t="s">
        <v>595</v>
      </c>
      <c r="B796" s="11" t="s">
        <v>516</v>
      </c>
      <c r="C796" s="11" t="s">
        <v>52</v>
      </c>
      <c r="D796" s="11" t="s">
        <v>121</v>
      </c>
      <c r="E796" s="11"/>
      <c r="F796" s="11"/>
      <c r="G796" s="9">
        <f>+G797+G844</f>
        <v>99405063.349999994</v>
      </c>
      <c r="H796" s="9">
        <f>+H797+H844</f>
        <v>23198500</v>
      </c>
      <c r="I796" s="9">
        <f>+I797+I844</f>
        <v>0</v>
      </c>
      <c r="J796" s="9">
        <f>+J797+J844</f>
        <v>0</v>
      </c>
      <c r="K796" s="9">
        <f>+K797+K844</f>
        <v>99405063.349999994</v>
      </c>
      <c r="L796" s="9">
        <f>+L797+L844</f>
        <v>23198500</v>
      </c>
    </row>
    <row r="797" spans="1:12" ht="25.5" x14ac:dyDescent="0.25">
      <c r="A797" s="7" t="s">
        <v>518</v>
      </c>
      <c r="B797" s="11">
        <v>731</v>
      </c>
      <c r="C797" s="11" t="s">
        <v>52</v>
      </c>
      <c r="D797" s="11" t="s">
        <v>121</v>
      </c>
      <c r="E797" s="11" t="s">
        <v>519</v>
      </c>
      <c r="F797" s="11"/>
      <c r="G797" s="9">
        <f>G798+G809+G835</f>
        <v>62986696</v>
      </c>
      <c r="H797" s="9">
        <f>H798+H809+H835</f>
        <v>0</v>
      </c>
      <c r="I797" s="9">
        <f>I798+I809+I835</f>
        <v>0</v>
      </c>
      <c r="J797" s="9">
        <f>J798+J809+J835</f>
        <v>0</v>
      </c>
      <c r="K797" s="9">
        <f>K798+K809+K835</f>
        <v>62986696</v>
      </c>
      <c r="L797" s="9">
        <f>L798+L809+L835</f>
        <v>0</v>
      </c>
    </row>
    <row r="798" spans="1:12" ht="25.5" x14ac:dyDescent="0.25">
      <c r="A798" s="7" t="s">
        <v>596</v>
      </c>
      <c r="B798" s="11">
        <v>731</v>
      </c>
      <c r="C798" s="11" t="s">
        <v>52</v>
      </c>
      <c r="D798" s="11" t="s">
        <v>121</v>
      </c>
      <c r="E798" s="11" t="s">
        <v>597</v>
      </c>
      <c r="F798" s="11"/>
      <c r="G798" s="9">
        <f t="shared" ref="G798:L798" si="395">G799+G806</f>
        <v>16298429</v>
      </c>
      <c r="H798" s="9">
        <f t="shared" si="395"/>
        <v>0</v>
      </c>
      <c r="I798" s="9">
        <f t="shared" si="395"/>
        <v>0</v>
      </c>
      <c r="J798" s="9">
        <f t="shared" si="395"/>
        <v>0</v>
      </c>
      <c r="K798" s="9">
        <f t="shared" si="395"/>
        <v>16298429</v>
      </c>
      <c r="L798" s="9">
        <f t="shared" si="395"/>
        <v>0</v>
      </c>
    </row>
    <row r="799" spans="1:12" ht="25.5" x14ac:dyDescent="0.25">
      <c r="A799" s="7" t="s">
        <v>598</v>
      </c>
      <c r="B799" s="11">
        <v>731</v>
      </c>
      <c r="C799" s="11" t="s">
        <v>52</v>
      </c>
      <c r="D799" s="11" t="s">
        <v>121</v>
      </c>
      <c r="E799" s="11" t="s">
        <v>599</v>
      </c>
      <c r="F799" s="11"/>
      <c r="G799" s="9">
        <f t="shared" ref="G799:L799" si="396">G800+G802+G804</f>
        <v>14209379</v>
      </c>
      <c r="H799" s="9">
        <f t="shared" si="396"/>
        <v>0</v>
      </c>
      <c r="I799" s="9">
        <f t="shared" si="396"/>
        <v>0</v>
      </c>
      <c r="J799" s="9">
        <f t="shared" si="396"/>
        <v>0</v>
      </c>
      <c r="K799" s="9">
        <f t="shared" si="396"/>
        <v>14209379</v>
      </c>
      <c r="L799" s="9">
        <f t="shared" si="396"/>
        <v>0</v>
      </c>
    </row>
    <row r="800" spans="1:12" ht="25.5" x14ac:dyDescent="0.25">
      <c r="A800" s="7" t="s">
        <v>600</v>
      </c>
      <c r="B800" s="11">
        <v>731</v>
      </c>
      <c r="C800" s="11" t="s">
        <v>52</v>
      </c>
      <c r="D800" s="11" t="s">
        <v>121</v>
      </c>
      <c r="E800" s="11" t="s">
        <v>601</v>
      </c>
      <c r="F800" s="11"/>
      <c r="G800" s="9">
        <f t="shared" ref="G800:L800" si="397">G801</f>
        <v>9049815</v>
      </c>
      <c r="H800" s="9">
        <f t="shared" si="397"/>
        <v>0</v>
      </c>
      <c r="I800" s="9">
        <f t="shared" si="397"/>
        <v>0</v>
      </c>
      <c r="J800" s="9">
        <f t="shared" si="397"/>
        <v>0</v>
      </c>
      <c r="K800" s="9">
        <f t="shared" si="397"/>
        <v>9049815</v>
      </c>
      <c r="L800" s="9">
        <f t="shared" si="397"/>
        <v>0</v>
      </c>
    </row>
    <row r="801" spans="1:12" ht="25.5" x14ac:dyDescent="0.25">
      <c r="A801" s="7" t="s">
        <v>28</v>
      </c>
      <c r="B801" s="11">
        <v>731</v>
      </c>
      <c r="C801" s="11" t="s">
        <v>52</v>
      </c>
      <c r="D801" s="11" t="s">
        <v>121</v>
      </c>
      <c r="E801" s="11" t="s">
        <v>601</v>
      </c>
      <c r="F801" s="11" t="s">
        <v>379</v>
      </c>
      <c r="G801" s="9">
        <v>9049815</v>
      </c>
      <c r="H801" s="9"/>
      <c r="I801" s="9"/>
      <c r="J801" s="9"/>
      <c r="K801" s="9">
        <f>G801+I801</f>
        <v>9049815</v>
      </c>
      <c r="L801" s="9">
        <f>H801+J801</f>
        <v>0</v>
      </c>
    </row>
    <row r="802" spans="1:12" x14ac:dyDescent="0.25">
      <c r="A802" s="7" t="s">
        <v>602</v>
      </c>
      <c r="B802" s="11">
        <v>731</v>
      </c>
      <c r="C802" s="11" t="s">
        <v>52</v>
      </c>
      <c r="D802" s="11" t="s">
        <v>121</v>
      </c>
      <c r="E802" s="11" t="s">
        <v>603</v>
      </c>
      <c r="F802" s="11"/>
      <c r="G802" s="9">
        <f t="shared" ref="G802:L802" si="398">G803</f>
        <v>4383964</v>
      </c>
      <c r="H802" s="9">
        <f t="shared" si="398"/>
        <v>0</v>
      </c>
      <c r="I802" s="9">
        <f t="shared" si="398"/>
        <v>0</v>
      </c>
      <c r="J802" s="9">
        <f t="shared" si="398"/>
        <v>0</v>
      </c>
      <c r="K802" s="9">
        <f t="shared" si="398"/>
        <v>4383964</v>
      </c>
      <c r="L802" s="9">
        <f t="shared" si="398"/>
        <v>0</v>
      </c>
    </row>
    <row r="803" spans="1:12" ht="25.5" x14ac:dyDescent="0.25">
      <c r="A803" s="7" t="s">
        <v>28</v>
      </c>
      <c r="B803" s="11">
        <v>731</v>
      </c>
      <c r="C803" s="11" t="s">
        <v>52</v>
      </c>
      <c r="D803" s="11" t="s">
        <v>121</v>
      </c>
      <c r="E803" s="11" t="s">
        <v>603</v>
      </c>
      <c r="F803" s="11" t="s">
        <v>379</v>
      </c>
      <c r="G803" s="9">
        <v>4383964</v>
      </c>
      <c r="H803" s="9"/>
      <c r="I803" s="9"/>
      <c r="J803" s="9"/>
      <c r="K803" s="9">
        <f>G803+I803</f>
        <v>4383964</v>
      </c>
      <c r="L803" s="9">
        <f>H803+J803</f>
        <v>0</v>
      </c>
    </row>
    <row r="804" spans="1:12" x14ac:dyDescent="0.25">
      <c r="A804" s="7" t="s">
        <v>604</v>
      </c>
      <c r="B804" s="11">
        <v>731</v>
      </c>
      <c r="C804" s="11" t="s">
        <v>52</v>
      </c>
      <c r="D804" s="11" t="s">
        <v>121</v>
      </c>
      <c r="E804" s="11" t="s">
        <v>605</v>
      </c>
      <c r="F804" s="11"/>
      <c r="G804" s="9">
        <f t="shared" ref="G804:L804" si="399">G805</f>
        <v>775600</v>
      </c>
      <c r="H804" s="9">
        <f t="shared" si="399"/>
        <v>0</v>
      </c>
      <c r="I804" s="9">
        <f t="shared" si="399"/>
        <v>0</v>
      </c>
      <c r="J804" s="9">
        <f t="shared" si="399"/>
        <v>0</v>
      </c>
      <c r="K804" s="9">
        <f t="shared" si="399"/>
        <v>775600</v>
      </c>
      <c r="L804" s="9">
        <f t="shared" si="399"/>
        <v>0</v>
      </c>
    </row>
    <row r="805" spans="1:12" ht="25.5" x14ac:dyDescent="0.25">
      <c r="A805" s="7" t="s">
        <v>28</v>
      </c>
      <c r="B805" s="11">
        <v>731</v>
      </c>
      <c r="C805" s="11" t="s">
        <v>52</v>
      </c>
      <c r="D805" s="11" t="s">
        <v>121</v>
      </c>
      <c r="E805" s="11" t="s">
        <v>605</v>
      </c>
      <c r="F805" s="11" t="s">
        <v>379</v>
      </c>
      <c r="G805" s="9">
        <v>775600</v>
      </c>
      <c r="H805" s="9"/>
      <c r="I805" s="9"/>
      <c r="J805" s="9"/>
      <c r="K805" s="9">
        <f>G805+I805</f>
        <v>775600</v>
      </c>
      <c r="L805" s="9">
        <f>H805+J805</f>
        <v>0</v>
      </c>
    </row>
    <row r="806" spans="1:12" ht="25.5" x14ac:dyDescent="0.25">
      <c r="A806" s="7" t="s">
        <v>606</v>
      </c>
      <c r="B806" s="11">
        <v>731</v>
      </c>
      <c r="C806" s="11" t="s">
        <v>52</v>
      </c>
      <c r="D806" s="11" t="s">
        <v>121</v>
      </c>
      <c r="E806" s="11" t="s">
        <v>607</v>
      </c>
      <c r="F806" s="11"/>
      <c r="G806" s="9">
        <f>G807</f>
        <v>2089050</v>
      </c>
      <c r="H806" s="9">
        <f>H807</f>
        <v>0</v>
      </c>
      <c r="I806" s="9">
        <f t="shared" ref="I806:L807" si="400">I807</f>
        <v>0</v>
      </c>
      <c r="J806" s="9">
        <f t="shared" si="400"/>
        <v>0</v>
      </c>
      <c r="K806" s="9">
        <f t="shared" si="400"/>
        <v>2089050</v>
      </c>
      <c r="L806" s="9">
        <f t="shared" si="400"/>
        <v>0</v>
      </c>
    </row>
    <row r="807" spans="1:12" ht="25.5" x14ac:dyDescent="0.25">
      <c r="A807" s="33" t="s">
        <v>608</v>
      </c>
      <c r="B807" s="11">
        <v>731</v>
      </c>
      <c r="C807" s="11" t="s">
        <v>52</v>
      </c>
      <c r="D807" s="11" t="s">
        <v>121</v>
      </c>
      <c r="E807" s="11" t="s">
        <v>609</v>
      </c>
      <c r="F807" s="11"/>
      <c r="G807" s="9">
        <f>G808</f>
        <v>2089050</v>
      </c>
      <c r="H807" s="9">
        <f>H808</f>
        <v>0</v>
      </c>
      <c r="I807" s="9">
        <f t="shared" si="400"/>
        <v>0</v>
      </c>
      <c r="J807" s="9">
        <f t="shared" si="400"/>
        <v>0</v>
      </c>
      <c r="K807" s="9">
        <f t="shared" si="400"/>
        <v>2089050</v>
      </c>
      <c r="L807" s="9">
        <f t="shared" si="400"/>
        <v>0</v>
      </c>
    </row>
    <row r="808" spans="1:12" ht="25.5" x14ac:dyDescent="0.25">
      <c r="A808" s="7" t="s">
        <v>28</v>
      </c>
      <c r="B808" s="11">
        <v>731</v>
      </c>
      <c r="C808" s="11" t="s">
        <v>52</v>
      </c>
      <c r="D808" s="11" t="s">
        <v>121</v>
      </c>
      <c r="E808" s="11" t="s">
        <v>609</v>
      </c>
      <c r="F808" s="11" t="s">
        <v>379</v>
      </c>
      <c r="G808" s="9">
        <f>700000+1389050</f>
        <v>2089050</v>
      </c>
      <c r="H808" s="9"/>
      <c r="I808" s="9"/>
      <c r="J808" s="9"/>
      <c r="K808" s="9">
        <f>G808+I808</f>
        <v>2089050</v>
      </c>
      <c r="L808" s="9">
        <f>H808+J808</f>
        <v>0</v>
      </c>
    </row>
    <row r="809" spans="1:12" ht="25.5" x14ac:dyDescent="0.25">
      <c r="A809" s="7" t="s">
        <v>610</v>
      </c>
      <c r="B809" s="11">
        <v>731</v>
      </c>
      <c r="C809" s="11" t="s">
        <v>52</v>
      </c>
      <c r="D809" s="11" t="s">
        <v>121</v>
      </c>
      <c r="E809" s="11" t="s">
        <v>521</v>
      </c>
      <c r="F809" s="11"/>
      <c r="G809" s="9">
        <f>G810+G813+G818+G829+G832</f>
        <v>41302927</v>
      </c>
      <c r="H809" s="9">
        <f>H810+H813+H818+H829+H832</f>
        <v>0</v>
      </c>
      <c r="I809" s="9">
        <f>I810+I813+I818+I829+I832</f>
        <v>0</v>
      </c>
      <c r="J809" s="9">
        <f>J810+J813+J818+J829+J832</f>
        <v>0</v>
      </c>
      <c r="K809" s="9">
        <f>K810+K813+K818+K829+K832</f>
        <v>41302927</v>
      </c>
      <c r="L809" s="9">
        <f>L810+L813+L818+L829+L832</f>
        <v>0</v>
      </c>
    </row>
    <row r="810" spans="1:12" ht="38.25" x14ac:dyDescent="0.25">
      <c r="A810" s="7" t="s">
        <v>611</v>
      </c>
      <c r="B810" s="11">
        <v>731</v>
      </c>
      <c r="C810" s="11" t="s">
        <v>52</v>
      </c>
      <c r="D810" s="11" t="s">
        <v>121</v>
      </c>
      <c r="E810" s="11" t="s">
        <v>612</v>
      </c>
      <c r="F810" s="11"/>
      <c r="G810" s="9">
        <f>G811</f>
        <v>9992971</v>
      </c>
      <c r="H810" s="9">
        <f t="shared" ref="H810:L810" si="401">H811</f>
        <v>0</v>
      </c>
      <c r="I810" s="9">
        <f t="shared" si="401"/>
        <v>0</v>
      </c>
      <c r="J810" s="9">
        <f t="shared" si="401"/>
        <v>0</v>
      </c>
      <c r="K810" s="9">
        <f t="shared" si="401"/>
        <v>9992971</v>
      </c>
      <c r="L810" s="9">
        <f t="shared" si="401"/>
        <v>0</v>
      </c>
    </row>
    <row r="811" spans="1:12" ht="25.5" x14ac:dyDescent="0.25">
      <c r="A811" s="7" t="s">
        <v>613</v>
      </c>
      <c r="B811" s="11">
        <v>731</v>
      </c>
      <c r="C811" s="11" t="s">
        <v>52</v>
      </c>
      <c r="D811" s="11" t="s">
        <v>121</v>
      </c>
      <c r="E811" s="11" t="s">
        <v>614</v>
      </c>
      <c r="F811" s="11"/>
      <c r="G811" s="9">
        <f t="shared" ref="G811:L811" si="402">G812</f>
        <v>9992971</v>
      </c>
      <c r="H811" s="9">
        <f t="shared" si="402"/>
        <v>0</v>
      </c>
      <c r="I811" s="9">
        <f t="shared" si="402"/>
        <v>0</v>
      </c>
      <c r="J811" s="9">
        <f t="shared" si="402"/>
        <v>0</v>
      </c>
      <c r="K811" s="9">
        <f t="shared" si="402"/>
        <v>9992971</v>
      </c>
      <c r="L811" s="9">
        <f t="shared" si="402"/>
        <v>0</v>
      </c>
    </row>
    <row r="812" spans="1:12" ht="25.5" x14ac:dyDescent="0.25">
      <c r="A812" s="7" t="s">
        <v>28</v>
      </c>
      <c r="B812" s="11">
        <v>731</v>
      </c>
      <c r="C812" s="11" t="s">
        <v>52</v>
      </c>
      <c r="D812" s="11" t="s">
        <v>121</v>
      </c>
      <c r="E812" s="11" t="s">
        <v>614</v>
      </c>
      <c r="F812" s="11" t="s">
        <v>379</v>
      </c>
      <c r="G812" s="9">
        <f>11382021-1389050</f>
        <v>9992971</v>
      </c>
      <c r="H812" s="9"/>
      <c r="I812" s="9"/>
      <c r="J812" s="9"/>
      <c r="K812" s="9">
        <f>G812+I812</f>
        <v>9992971</v>
      </c>
      <c r="L812" s="9">
        <f>H812+J812</f>
        <v>0</v>
      </c>
    </row>
    <row r="813" spans="1:12" ht="25.5" x14ac:dyDescent="0.25">
      <c r="A813" s="7" t="s">
        <v>616</v>
      </c>
      <c r="B813" s="11">
        <v>731</v>
      </c>
      <c r="C813" s="11" t="s">
        <v>52</v>
      </c>
      <c r="D813" s="11" t="s">
        <v>121</v>
      </c>
      <c r="E813" s="11" t="s">
        <v>617</v>
      </c>
      <c r="F813" s="11"/>
      <c r="G813" s="9">
        <f>G814+G816</f>
        <v>1179142</v>
      </c>
      <c r="H813" s="9">
        <f t="shared" ref="H813:L813" si="403">H814+H816</f>
        <v>0</v>
      </c>
      <c r="I813" s="9">
        <f t="shared" si="403"/>
        <v>0</v>
      </c>
      <c r="J813" s="9">
        <f t="shared" si="403"/>
        <v>0</v>
      </c>
      <c r="K813" s="9">
        <f t="shared" si="403"/>
        <v>1179142</v>
      </c>
      <c r="L813" s="9">
        <f t="shared" si="403"/>
        <v>0</v>
      </c>
    </row>
    <row r="814" spans="1:12" x14ac:dyDescent="0.25">
      <c r="A814" s="7" t="s">
        <v>615</v>
      </c>
      <c r="B814" s="11">
        <v>731</v>
      </c>
      <c r="C814" s="11" t="s">
        <v>52</v>
      </c>
      <c r="D814" s="11" t="s">
        <v>121</v>
      </c>
      <c r="E814" s="11" t="s">
        <v>618</v>
      </c>
      <c r="F814" s="11"/>
      <c r="G814" s="9">
        <f t="shared" ref="G814:L814" si="404">G815</f>
        <v>550000</v>
      </c>
      <c r="H814" s="9">
        <f t="shared" si="404"/>
        <v>0</v>
      </c>
      <c r="I814" s="9">
        <f t="shared" si="404"/>
        <v>0</v>
      </c>
      <c r="J814" s="9">
        <f t="shared" si="404"/>
        <v>0</v>
      </c>
      <c r="K814" s="9">
        <f t="shared" si="404"/>
        <v>550000</v>
      </c>
      <c r="L814" s="9">
        <f t="shared" si="404"/>
        <v>0</v>
      </c>
    </row>
    <row r="815" spans="1:12" ht="25.5" x14ac:dyDescent="0.25">
      <c r="A815" s="7" t="s">
        <v>28</v>
      </c>
      <c r="B815" s="11">
        <v>731</v>
      </c>
      <c r="C815" s="11" t="s">
        <v>52</v>
      </c>
      <c r="D815" s="11" t="s">
        <v>121</v>
      </c>
      <c r="E815" s="11" t="s">
        <v>618</v>
      </c>
      <c r="F815" s="11" t="s">
        <v>379</v>
      </c>
      <c r="G815" s="9">
        <v>550000</v>
      </c>
      <c r="H815" s="9"/>
      <c r="I815" s="9"/>
      <c r="J815" s="9"/>
      <c r="K815" s="9">
        <f>G815+I815</f>
        <v>550000</v>
      </c>
      <c r="L815" s="9">
        <f>H815+J815</f>
        <v>0</v>
      </c>
    </row>
    <row r="816" spans="1:12" ht="25.5" x14ac:dyDescent="0.25">
      <c r="A816" s="7" t="s">
        <v>619</v>
      </c>
      <c r="B816" s="11">
        <v>731</v>
      </c>
      <c r="C816" s="11" t="s">
        <v>52</v>
      </c>
      <c r="D816" s="11" t="s">
        <v>121</v>
      </c>
      <c r="E816" s="11" t="s">
        <v>620</v>
      </c>
      <c r="F816" s="11"/>
      <c r="G816" s="9">
        <f t="shared" ref="G816:L816" si="405">G817</f>
        <v>629142</v>
      </c>
      <c r="H816" s="9">
        <f t="shared" si="405"/>
        <v>0</v>
      </c>
      <c r="I816" s="9">
        <f t="shared" si="405"/>
        <v>0</v>
      </c>
      <c r="J816" s="9">
        <f t="shared" si="405"/>
        <v>0</v>
      </c>
      <c r="K816" s="9">
        <f t="shared" si="405"/>
        <v>629142</v>
      </c>
      <c r="L816" s="9">
        <f t="shared" si="405"/>
        <v>0</v>
      </c>
    </row>
    <row r="817" spans="1:12" ht="25.5" x14ac:dyDescent="0.25">
      <c r="A817" s="7" t="s">
        <v>28</v>
      </c>
      <c r="B817" s="11">
        <v>731</v>
      </c>
      <c r="C817" s="11" t="s">
        <v>52</v>
      </c>
      <c r="D817" s="11" t="s">
        <v>121</v>
      </c>
      <c r="E817" s="11" t="s">
        <v>620</v>
      </c>
      <c r="F817" s="11" t="s">
        <v>379</v>
      </c>
      <c r="G817" s="9">
        <f>400000+229142</f>
        <v>629142</v>
      </c>
      <c r="H817" s="9"/>
      <c r="I817" s="9"/>
      <c r="J817" s="9"/>
      <c r="K817" s="9">
        <f>G817+I817</f>
        <v>629142</v>
      </c>
      <c r="L817" s="9">
        <f>H817+J817</f>
        <v>0</v>
      </c>
    </row>
    <row r="818" spans="1:12" ht="25.5" x14ac:dyDescent="0.25">
      <c r="A818" s="7" t="s">
        <v>621</v>
      </c>
      <c r="B818" s="11">
        <v>731</v>
      </c>
      <c r="C818" s="11" t="s">
        <v>52</v>
      </c>
      <c r="D818" s="11" t="s">
        <v>121</v>
      </c>
      <c r="E818" s="11" t="s">
        <v>622</v>
      </c>
      <c r="F818" s="11"/>
      <c r="G818" s="9">
        <f>G819+G827+G821+G823+G825</f>
        <v>29377814</v>
      </c>
      <c r="H818" s="9">
        <f t="shared" ref="H818:L818" si="406">H819+H827+H821+H823+H825</f>
        <v>0</v>
      </c>
      <c r="I818" s="9">
        <f t="shared" si="406"/>
        <v>0</v>
      </c>
      <c r="J818" s="9">
        <f t="shared" si="406"/>
        <v>0</v>
      </c>
      <c r="K818" s="9">
        <f t="shared" si="406"/>
        <v>29377814</v>
      </c>
      <c r="L818" s="9">
        <f t="shared" si="406"/>
        <v>0</v>
      </c>
    </row>
    <row r="819" spans="1:12" ht="38.25" x14ac:dyDescent="0.25">
      <c r="A819" s="15" t="s">
        <v>106</v>
      </c>
      <c r="B819" s="11">
        <v>731</v>
      </c>
      <c r="C819" s="11" t="s">
        <v>52</v>
      </c>
      <c r="D819" s="11" t="s">
        <v>121</v>
      </c>
      <c r="E819" s="11" t="s">
        <v>623</v>
      </c>
      <c r="F819" s="8"/>
      <c r="G819" s="9">
        <f t="shared" ref="G819:L819" si="407">G820</f>
        <v>3043989</v>
      </c>
      <c r="H819" s="9">
        <f t="shared" si="407"/>
        <v>0</v>
      </c>
      <c r="I819" s="9">
        <f t="shared" si="407"/>
        <v>0</v>
      </c>
      <c r="J819" s="9">
        <f t="shared" si="407"/>
        <v>0</v>
      </c>
      <c r="K819" s="9">
        <f t="shared" si="407"/>
        <v>3043989</v>
      </c>
      <c r="L819" s="9">
        <f t="shared" si="407"/>
        <v>0</v>
      </c>
    </row>
    <row r="820" spans="1:12" ht="25.5" x14ac:dyDescent="0.25">
      <c r="A820" s="7" t="s">
        <v>67</v>
      </c>
      <c r="B820" s="11">
        <v>731</v>
      </c>
      <c r="C820" s="11" t="s">
        <v>52</v>
      </c>
      <c r="D820" s="11" t="s">
        <v>121</v>
      </c>
      <c r="E820" s="11" t="s">
        <v>623</v>
      </c>
      <c r="F820" s="8">
        <v>600</v>
      </c>
      <c r="G820" s="9">
        <v>3043989</v>
      </c>
      <c r="H820" s="9">
        <f>580000-580000</f>
        <v>0</v>
      </c>
      <c r="I820" s="9"/>
      <c r="J820" s="9"/>
      <c r="K820" s="9">
        <f>G820+I820</f>
        <v>3043989</v>
      </c>
      <c r="L820" s="9">
        <f>H820+J820</f>
        <v>0</v>
      </c>
    </row>
    <row r="821" spans="1:12" ht="25.5" x14ac:dyDescent="0.25">
      <c r="A821" s="15" t="s">
        <v>108</v>
      </c>
      <c r="B821" s="11">
        <v>731</v>
      </c>
      <c r="C821" s="11" t="s">
        <v>52</v>
      </c>
      <c r="D821" s="11" t="s">
        <v>121</v>
      </c>
      <c r="E821" s="11" t="s">
        <v>624</v>
      </c>
      <c r="F821" s="8"/>
      <c r="G821" s="9">
        <f>G822</f>
        <v>333801.87</v>
      </c>
      <c r="H821" s="9">
        <f t="shared" ref="H821:L821" si="408">H822</f>
        <v>0</v>
      </c>
      <c r="I821" s="9">
        <f t="shared" si="408"/>
        <v>0</v>
      </c>
      <c r="J821" s="9">
        <f t="shared" si="408"/>
        <v>0</v>
      </c>
      <c r="K821" s="9">
        <f t="shared" si="408"/>
        <v>333801.87</v>
      </c>
      <c r="L821" s="9">
        <f t="shared" si="408"/>
        <v>0</v>
      </c>
    </row>
    <row r="822" spans="1:12" ht="25.5" x14ac:dyDescent="0.25">
      <c r="A822" s="7" t="s">
        <v>67</v>
      </c>
      <c r="B822" s="11">
        <v>731</v>
      </c>
      <c r="C822" s="11" t="s">
        <v>52</v>
      </c>
      <c r="D822" s="11" t="s">
        <v>121</v>
      </c>
      <c r="E822" s="11" t="s">
        <v>624</v>
      </c>
      <c r="F822" s="8">
        <v>600</v>
      </c>
      <c r="G822" s="9">
        <v>333801.87</v>
      </c>
      <c r="H822" s="9"/>
      <c r="I822" s="9"/>
      <c r="J822" s="9"/>
      <c r="K822" s="9">
        <f t="shared" ref="K822:L826" si="409">G822+I822</f>
        <v>333801.87</v>
      </c>
      <c r="L822" s="9">
        <f t="shared" si="409"/>
        <v>0</v>
      </c>
    </row>
    <row r="823" spans="1:12" ht="25.5" x14ac:dyDescent="0.25">
      <c r="A823" s="15" t="s">
        <v>110</v>
      </c>
      <c r="B823" s="11">
        <v>731</v>
      </c>
      <c r="C823" s="11" t="s">
        <v>52</v>
      </c>
      <c r="D823" s="11" t="s">
        <v>121</v>
      </c>
      <c r="E823" s="11" t="s">
        <v>625</v>
      </c>
      <c r="F823" s="8"/>
      <c r="G823" s="9">
        <f>G824</f>
        <v>113103.13</v>
      </c>
      <c r="H823" s="9">
        <f t="shared" ref="H823:L823" si="410">H824</f>
        <v>0</v>
      </c>
      <c r="I823" s="9">
        <f t="shared" si="410"/>
        <v>0</v>
      </c>
      <c r="J823" s="9">
        <f t="shared" si="410"/>
        <v>0</v>
      </c>
      <c r="K823" s="9">
        <f t="shared" si="410"/>
        <v>113103.13</v>
      </c>
      <c r="L823" s="9">
        <f t="shared" si="410"/>
        <v>0</v>
      </c>
    </row>
    <row r="824" spans="1:12" ht="25.5" x14ac:dyDescent="0.25">
      <c r="A824" s="7" t="s">
        <v>67</v>
      </c>
      <c r="B824" s="11">
        <v>731</v>
      </c>
      <c r="C824" s="11" t="s">
        <v>52</v>
      </c>
      <c r="D824" s="11" t="s">
        <v>121</v>
      </c>
      <c r="E824" s="11" t="s">
        <v>625</v>
      </c>
      <c r="F824" s="8">
        <v>600</v>
      </c>
      <c r="G824" s="9">
        <v>113103.13</v>
      </c>
      <c r="H824" s="9"/>
      <c r="I824" s="9"/>
      <c r="J824" s="9"/>
      <c r="K824" s="9">
        <f t="shared" si="409"/>
        <v>113103.13</v>
      </c>
      <c r="L824" s="9">
        <f t="shared" si="409"/>
        <v>0</v>
      </c>
    </row>
    <row r="825" spans="1:12" ht="25.5" x14ac:dyDescent="0.25">
      <c r="A825" s="15" t="s">
        <v>112</v>
      </c>
      <c r="B825" s="11">
        <v>731</v>
      </c>
      <c r="C825" s="11" t="s">
        <v>52</v>
      </c>
      <c r="D825" s="11" t="s">
        <v>121</v>
      </c>
      <c r="E825" s="11" t="s">
        <v>626</v>
      </c>
      <c r="F825" s="8"/>
      <c r="G825" s="9">
        <f>G826</f>
        <v>1886920</v>
      </c>
      <c r="H825" s="9">
        <f t="shared" ref="H825:L825" si="411">H826</f>
        <v>0</v>
      </c>
      <c r="I825" s="9">
        <f t="shared" si="411"/>
        <v>0</v>
      </c>
      <c r="J825" s="9">
        <f t="shared" si="411"/>
        <v>0</v>
      </c>
      <c r="K825" s="9">
        <f t="shared" si="411"/>
        <v>1886920</v>
      </c>
      <c r="L825" s="9">
        <f t="shared" si="411"/>
        <v>0</v>
      </c>
    </row>
    <row r="826" spans="1:12" ht="25.5" x14ac:dyDescent="0.25">
      <c r="A826" s="7" t="s">
        <v>67</v>
      </c>
      <c r="B826" s="11">
        <v>731</v>
      </c>
      <c r="C826" s="11" t="s">
        <v>52</v>
      </c>
      <c r="D826" s="11" t="s">
        <v>121</v>
      </c>
      <c r="E826" s="11" t="s">
        <v>626</v>
      </c>
      <c r="F826" s="8">
        <v>600</v>
      </c>
      <c r="G826" s="9">
        <v>1886920</v>
      </c>
      <c r="H826" s="9"/>
      <c r="I826" s="9"/>
      <c r="J826" s="9"/>
      <c r="K826" s="9">
        <f t="shared" si="409"/>
        <v>1886920</v>
      </c>
      <c r="L826" s="9">
        <f t="shared" si="409"/>
        <v>0</v>
      </c>
    </row>
    <row r="827" spans="1:12" x14ac:dyDescent="0.25">
      <c r="A827" s="7" t="s">
        <v>627</v>
      </c>
      <c r="B827" s="11">
        <v>731</v>
      </c>
      <c r="C827" s="11" t="s">
        <v>52</v>
      </c>
      <c r="D827" s="11" t="s">
        <v>121</v>
      </c>
      <c r="E827" s="11" t="s">
        <v>628</v>
      </c>
      <c r="F827" s="11"/>
      <c r="G827" s="9">
        <f t="shared" ref="G827:L827" si="412">G828</f>
        <v>24000000</v>
      </c>
      <c r="H827" s="9">
        <f t="shared" si="412"/>
        <v>0</v>
      </c>
      <c r="I827" s="9">
        <f t="shared" si="412"/>
        <v>0</v>
      </c>
      <c r="J827" s="9">
        <f t="shared" si="412"/>
        <v>0</v>
      </c>
      <c r="K827" s="9">
        <f t="shared" si="412"/>
        <v>24000000</v>
      </c>
      <c r="L827" s="9">
        <f t="shared" si="412"/>
        <v>0</v>
      </c>
    </row>
    <row r="828" spans="1:12" ht="25.5" x14ac:dyDescent="0.25">
      <c r="A828" s="7" t="s">
        <v>221</v>
      </c>
      <c r="B828" s="11">
        <v>731</v>
      </c>
      <c r="C828" s="11" t="s">
        <v>52</v>
      </c>
      <c r="D828" s="11" t="s">
        <v>121</v>
      </c>
      <c r="E828" s="11" t="s">
        <v>628</v>
      </c>
      <c r="F828" s="11" t="s">
        <v>538</v>
      </c>
      <c r="G828" s="9">
        <v>24000000</v>
      </c>
      <c r="H828" s="9"/>
      <c r="I828" s="9"/>
      <c r="J828" s="9"/>
      <c r="K828" s="9">
        <f>G828+I828</f>
        <v>24000000</v>
      </c>
      <c r="L828" s="9">
        <f>H828+J828</f>
        <v>0</v>
      </c>
    </row>
    <row r="829" spans="1:12" x14ac:dyDescent="0.25">
      <c r="A829" s="7" t="s">
        <v>629</v>
      </c>
      <c r="B829" s="11">
        <v>731</v>
      </c>
      <c r="C829" s="11" t="s">
        <v>52</v>
      </c>
      <c r="D829" s="11" t="s">
        <v>121</v>
      </c>
      <c r="E829" s="11" t="s">
        <v>630</v>
      </c>
      <c r="F829" s="11"/>
      <c r="G829" s="9">
        <f>G830</f>
        <v>553000</v>
      </c>
      <c r="H829" s="9">
        <f t="shared" ref="H829:L829" si="413">H830</f>
        <v>0</v>
      </c>
      <c r="I829" s="9">
        <f t="shared" si="413"/>
        <v>0</v>
      </c>
      <c r="J829" s="9">
        <f t="shared" si="413"/>
        <v>0</v>
      </c>
      <c r="K829" s="9">
        <f t="shared" si="413"/>
        <v>553000</v>
      </c>
      <c r="L829" s="9">
        <f t="shared" si="413"/>
        <v>0</v>
      </c>
    </row>
    <row r="830" spans="1:12" ht="38.25" x14ac:dyDescent="0.25">
      <c r="A830" s="7" t="s">
        <v>631</v>
      </c>
      <c r="B830" s="11">
        <v>731</v>
      </c>
      <c r="C830" s="11" t="s">
        <v>52</v>
      </c>
      <c r="D830" s="11" t="s">
        <v>121</v>
      </c>
      <c r="E830" s="11" t="s">
        <v>632</v>
      </c>
      <c r="F830" s="11"/>
      <c r="G830" s="9">
        <f t="shared" ref="G830:L830" si="414">G831</f>
        <v>553000</v>
      </c>
      <c r="H830" s="9">
        <f t="shared" si="414"/>
        <v>0</v>
      </c>
      <c r="I830" s="9">
        <f t="shared" si="414"/>
        <v>0</v>
      </c>
      <c r="J830" s="9">
        <f t="shared" si="414"/>
        <v>0</v>
      </c>
      <c r="K830" s="9">
        <f t="shared" si="414"/>
        <v>553000</v>
      </c>
      <c r="L830" s="9">
        <f t="shared" si="414"/>
        <v>0</v>
      </c>
    </row>
    <row r="831" spans="1:12" ht="25.5" x14ac:dyDescent="0.25">
      <c r="A831" s="7" t="s">
        <v>28</v>
      </c>
      <c r="B831" s="11">
        <v>731</v>
      </c>
      <c r="C831" s="11" t="s">
        <v>52</v>
      </c>
      <c r="D831" s="11" t="s">
        <v>121</v>
      </c>
      <c r="E831" s="11" t="s">
        <v>632</v>
      </c>
      <c r="F831" s="11" t="s">
        <v>379</v>
      </c>
      <c r="G831" s="9">
        <v>553000</v>
      </c>
      <c r="H831" s="9"/>
      <c r="I831" s="9">
        <v>0</v>
      </c>
      <c r="J831" s="9"/>
      <c r="K831" s="9">
        <f>G831+I831</f>
        <v>553000</v>
      </c>
      <c r="L831" s="9">
        <f>H831+J831</f>
        <v>0</v>
      </c>
    </row>
    <row r="832" spans="1:12" ht="25.5" x14ac:dyDescent="0.25">
      <c r="A832" s="7" t="s">
        <v>633</v>
      </c>
      <c r="B832" s="11">
        <v>731</v>
      </c>
      <c r="C832" s="11" t="s">
        <v>52</v>
      </c>
      <c r="D832" s="11" t="s">
        <v>121</v>
      </c>
      <c r="E832" s="11" t="s">
        <v>634</v>
      </c>
      <c r="F832" s="11"/>
      <c r="G832" s="9">
        <f>G833</f>
        <v>200000</v>
      </c>
      <c r="H832" s="9">
        <f>H833</f>
        <v>0</v>
      </c>
      <c r="I832" s="9">
        <f t="shared" ref="I832:L833" si="415">I833</f>
        <v>0</v>
      </c>
      <c r="J832" s="9">
        <f t="shared" si="415"/>
        <v>0</v>
      </c>
      <c r="K832" s="9">
        <f t="shared" si="415"/>
        <v>200000</v>
      </c>
      <c r="L832" s="9">
        <f t="shared" si="415"/>
        <v>0</v>
      </c>
    </row>
    <row r="833" spans="1:12" ht="38.25" x14ac:dyDescent="0.25">
      <c r="A833" s="7" t="s">
        <v>635</v>
      </c>
      <c r="B833" s="11">
        <v>731</v>
      </c>
      <c r="C833" s="11" t="s">
        <v>52</v>
      </c>
      <c r="D833" s="11" t="s">
        <v>121</v>
      </c>
      <c r="E833" s="11" t="s">
        <v>636</v>
      </c>
      <c r="F833" s="11"/>
      <c r="G833" s="9">
        <f>G834</f>
        <v>200000</v>
      </c>
      <c r="H833" s="9">
        <f>H834</f>
        <v>0</v>
      </c>
      <c r="I833" s="9">
        <f t="shared" si="415"/>
        <v>0</v>
      </c>
      <c r="J833" s="9">
        <f t="shared" si="415"/>
        <v>0</v>
      </c>
      <c r="K833" s="9">
        <f t="shared" si="415"/>
        <v>200000</v>
      </c>
      <c r="L833" s="9">
        <f t="shared" si="415"/>
        <v>0</v>
      </c>
    </row>
    <row r="834" spans="1:12" ht="25.5" x14ac:dyDescent="0.25">
      <c r="A834" s="7" t="s">
        <v>28</v>
      </c>
      <c r="B834" s="11">
        <v>731</v>
      </c>
      <c r="C834" s="11" t="s">
        <v>52</v>
      </c>
      <c r="D834" s="11" t="s">
        <v>121</v>
      </c>
      <c r="E834" s="11" t="s">
        <v>636</v>
      </c>
      <c r="F834" s="11" t="s">
        <v>379</v>
      </c>
      <c r="G834" s="9">
        <v>200000</v>
      </c>
      <c r="H834" s="9"/>
      <c r="I834" s="9">
        <v>0</v>
      </c>
      <c r="J834" s="9"/>
      <c r="K834" s="9">
        <f>G834+I834</f>
        <v>200000</v>
      </c>
      <c r="L834" s="9">
        <f>H834+J834</f>
        <v>0</v>
      </c>
    </row>
    <row r="835" spans="1:12" ht="25.5" x14ac:dyDescent="0.25">
      <c r="A835" s="7" t="s">
        <v>637</v>
      </c>
      <c r="B835" s="11">
        <v>731</v>
      </c>
      <c r="C835" s="11" t="s">
        <v>52</v>
      </c>
      <c r="D835" s="11" t="s">
        <v>121</v>
      </c>
      <c r="E835" s="11" t="s">
        <v>638</v>
      </c>
      <c r="F835" s="11"/>
      <c r="G835" s="9">
        <f>G836+G841</f>
        <v>5385340</v>
      </c>
      <c r="H835" s="9">
        <f>H836+H841</f>
        <v>0</v>
      </c>
      <c r="I835" s="9">
        <f>I836+I841</f>
        <v>0</v>
      </c>
      <c r="J835" s="9">
        <f>J836+J841</f>
        <v>0</v>
      </c>
      <c r="K835" s="9">
        <f>K836+K841</f>
        <v>5385340</v>
      </c>
      <c r="L835" s="9">
        <f>L836+L841</f>
        <v>0</v>
      </c>
    </row>
    <row r="836" spans="1:12" ht="25.5" x14ac:dyDescent="0.25">
      <c r="A836" s="7" t="s">
        <v>639</v>
      </c>
      <c r="B836" s="11">
        <v>731</v>
      </c>
      <c r="C836" s="11" t="s">
        <v>52</v>
      </c>
      <c r="D836" s="11" t="s">
        <v>121</v>
      </c>
      <c r="E836" s="11" t="s">
        <v>640</v>
      </c>
      <c r="F836" s="11"/>
      <c r="G836" s="9">
        <f>G837+G839</f>
        <v>4285340</v>
      </c>
      <c r="H836" s="9">
        <f t="shared" ref="H836:L836" si="416">H837+H839</f>
        <v>0</v>
      </c>
      <c r="I836" s="9">
        <f t="shared" si="416"/>
        <v>0</v>
      </c>
      <c r="J836" s="9">
        <f t="shared" si="416"/>
        <v>0</v>
      </c>
      <c r="K836" s="9">
        <f t="shared" si="416"/>
        <v>4285340</v>
      </c>
      <c r="L836" s="9">
        <f t="shared" si="416"/>
        <v>0</v>
      </c>
    </row>
    <row r="837" spans="1:12" x14ac:dyDescent="0.25">
      <c r="A837" s="7" t="s">
        <v>641</v>
      </c>
      <c r="B837" s="11">
        <v>731</v>
      </c>
      <c r="C837" s="11" t="s">
        <v>52</v>
      </c>
      <c r="D837" s="11" t="s">
        <v>121</v>
      </c>
      <c r="E837" s="11" t="s">
        <v>642</v>
      </c>
      <c r="F837" s="11"/>
      <c r="G837" s="9">
        <f t="shared" ref="G837:L837" si="417">G838</f>
        <v>4025340</v>
      </c>
      <c r="H837" s="9">
        <f t="shared" si="417"/>
        <v>0</v>
      </c>
      <c r="I837" s="9">
        <f t="shared" si="417"/>
        <v>0</v>
      </c>
      <c r="J837" s="9">
        <f t="shared" si="417"/>
        <v>0</v>
      </c>
      <c r="K837" s="9">
        <f t="shared" si="417"/>
        <v>4025340</v>
      </c>
      <c r="L837" s="9">
        <f t="shared" si="417"/>
        <v>0</v>
      </c>
    </row>
    <row r="838" spans="1:12" ht="25.5" x14ac:dyDescent="0.25">
      <c r="A838" s="7" t="s">
        <v>28</v>
      </c>
      <c r="B838" s="11">
        <v>731</v>
      </c>
      <c r="C838" s="11" t="s">
        <v>52</v>
      </c>
      <c r="D838" s="11" t="s">
        <v>121</v>
      </c>
      <c r="E838" s="11" t="s">
        <v>642</v>
      </c>
      <c r="F838" s="11" t="s">
        <v>379</v>
      </c>
      <c r="G838" s="9">
        <v>4025340</v>
      </c>
      <c r="H838" s="9"/>
      <c r="I838" s="9"/>
      <c r="J838" s="9"/>
      <c r="K838" s="9">
        <f>G838+I838</f>
        <v>4025340</v>
      </c>
      <c r="L838" s="9">
        <f>H838+J838</f>
        <v>0</v>
      </c>
    </row>
    <row r="839" spans="1:12" x14ac:dyDescent="0.25">
      <c r="A839" s="7" t="s">
        <v>643</v>
      </c>
      <c r="B839" s="11">
        <v>731</v>
      </c>
      <c r="C839" s="11" t="s">
        <v>52</v>
      </c>
      <c r="D839" s="11" t="s">
        <v>121</v>
      </c>
      <c r="E839" s="11" t="s">
        <v>644</v>
      </c>
      <c r="F839" s="11"/>
      <c r="G839" s="9">
        <f t="shared" ref="G839:L839" si="418">G840</f>
        <v>260000</v>
      </c>
      <c r="H839" s="9">
        <f t="shared" si="418"/>
        <v>0</v>
      </c>
      <c r="I839" s="9">
        <f t="shared" si="418"/>
        <v>0</v>
      </c>
      <c r="J839" s="9">
        <f t="shared" si="418"/>
        <v>0</v>
      </c>
      <c r="K839" s="9">
        <f t="shared" si="418"/>
        <v>260000</v>
      </c>
      <c r="L839" s="9">
        <f t="shared" si="418"/>
        <v>0</v>
      </c>
    </row>
    <row r="840" spans="1:12" ht="25.5" x14ac:dyDescent="0.25">
      <c r="A840" s="7" t="s">
        <v>28</v>
      </c>
      <c r="B840" s="11">
        <v>731</v>
      </c>
      <c r="C840" s="11" t="s">
        <v>52</v>
      </c>
      <c r="D840" s="11" t="s">
        <v>121</v>
      </c>
      <c r="E840" s="11" t="s">
        <v>644</v>
      </c>
      <c r="F840" s="11" t="s">
        <v>379</v>
      </c>
      <c r="G840" s="9">
        <v>260000</v>
      </c>
      <c r="H840" s="9"/>
      <c r="I840" s="9"/>
      <c r="J840" s="9"/>
      <c r="K840" s="9">
        <f>G840+I840</f>
        <v>260000</v>
      </c>
      <c r="L840" s="9">
        <f>H840+J840</f>
        <v>0</v>
      </c>
    </row>
    <row r="841" spans="1:12" ht="25.5" x14ac:dyDescent="0.25">
      <c r="A841" s="7" t="s">
        <v>645</v>
      </c>
      <c r="B841" s="11">
        <v>731</v>
      </c>
      <c r="C841" s="11" t="s">
        <v>52</v>
      </c>
      <c r="D841" s="11" t="s">
        <v>121</v>
      </c>
      <c r="E841" s="11" t="s">
        <v>646</v>
      </c>
      <c r="F841" s="11"/>
      <c r="G841" s="9">
        <f>G842</f>
        <v>1100000</v>
      </c>
      <c r="H841" s="9">
        <f t="shared" ref="H841:L842" si="419">H842</f>
        <v>0</v>
      </c>
      <c r="I841" s="9">
        <f t="shared" si="419"/>
        <v>0</v>
      </c>
      <c r="J841" s="9">
        <f t="shared" si="419"/>
        <v>0</v>
      </c>
      <c r="K841" s="9">
        <f t="shared" si="419"/>
        <v>1100000</v>
      </c>
      <c r="L841" s="9">
        <f t="shared" si="419"/>
        <v>0</v>
      </c>
    </row>
    <row r="842" spans="1:12" x14ac:dyDescent="0.25">
      <c r="A842" s="7" t="s">
        <v>83</v>
      </c>
      <c r="B842" s="11">
        <v>731</v>
      </c>
      <c r="C842" s="11" t="s">
        <v>52</v>
      </c>
      <c r="D842" s="11" t="s">
        <v>121</v>
      </c>
      <c r="E842" s="11" t="s">
        <v>647</v>
      </c>
      <c r="F842" s="11"/>
      <c r="G842" s="9">
        <f>G843</f>
        <v>1100000</v>
      </c>
      <c r="H842" s="9">
        <f t="shared" si="419"/>
        <v>0</v>
      </c>
      <c r="I842" s="9">
        <f t="shared" si="419"/>
        <v>0</v>
      </c>
      <c r="J842" s="9">
        <f t="shared" si="419"/>
        <v>0</v>
      </c>
      <c r="K842" s="9">
        <f t="shared" si="419"/>
        <v>1100000</v>
      </c>
      <c r="L842" s="9">
        <f t="shared" si="419"/>
        <v>0</v>
      </c>
    </row>
    <row r="843" spans="1:12" ht="25.5" x14ac:dyDescent="0.25">
      <c r="A843" s="7" t="s">
        <v>28</v>
      </c>
      <c r="B843" s="11">
        <v>731</v>
      </c>
      <c r="C843" s="11" t="s">
        <v>52</v>
      </c>
      <c r="D843" s="11" t="s">
        <v>121</v>
      </c>
      <c r="E843" s="11" t="s">
        <v>647</v>
      </c>
      <c r="F843" s="11" t="s">
        <v>379</v>
      </c>
      <c r="G843" s="9">
        <f>100000+1000000</f>
        <v>1100000</v>
      </c>
      <c r="H843" s="9"/>
      <c r="I843" s="9"/>
      <c r="J843" s="9"/>
      <c r="K843" s="9">
        <f>G843+I843</f>
        <v>1100000</v>
      </c>
      <c r="L843" s="9">
        <f>H843+J843</f>
        <v>0</v>
      </c>
    </row>
    <row r="844" spans="1:12" ht="25.5" x14ac:dyDescent="0.25">
      <c r="A844" s="7" t="s">
        <v>648</v>
      </c>
      <c r="B844" s="11">
        <v>731</v>
      </c>
      <c r="C844" s="11" t="s">
        <v>52</v>
      </c>
      <c r="D844" s="11" t="s">
        <v>121</v>
      </c>
      <c r="E844" s="11" t="s">
        <v>649</v>
      </c>
      <c r="F844" s="11"/>
      <c r="G844" s="9">
        <f t="shared" ref="G844:L844" si="420">G845+G848</f>
        <v>36418367.349999994</v>
      </c>
      <c r="H844" s="9">
        <f t="shared" si="420"/>
        <v>23198500</v>
      </c>
      <c r="I844" s="9">
        <f t="shared" si="420"/>
        <v>0</v>
      </c>
      <c r="J844" s="9">
        <f t="shared" si="420"/>
        <v>0</v>
      </c>
      <c r="K844" s="9">
        <f t="shared" si="420"/>
        <v>36418367.349999994</v>
      </c>
      <c r="L844" s="9">
        <f t="shared" si="420"/>
        <v>23198500</v>
      </c>
    </row>
    <row r="845" spans="1:12" ht="38.25" x14ac:dyDescent="0.25">
      <c r="A845" s="7" t="s">
        <v>650</v>
      </c>
      <c r="B845" s="11">
        <v>731</v>
      </c>
      <c r="C845" s="11" t="s">
        <v>52</v>
      </c>
      <c r="D845" s="11" t="s">
        <v>121</v>
      </c>
      <c r="E845" s="11" t="s">
        <v>651</v>
      </c>
      <c r="F845" s="11"/>
      <c r="G845" s="9">
        <f>G846</f>
        <v>7931920.4100000001</v>
      </c>
      <c r="H845" s="9">
        <f t="shared" ref="H845:L845" si="421">H846</f>
        <v>5052633.3</v>
      </c>
      <c r="I845" s="9">
        <f t="shared" si="421"/>
        <v>0</v>
      </c>
      <c r="J845" s="9">
        <f t="shared" si="421"/>
        <v>0</v>
      </c>
      <c r="K845" s="9">
        <f t="shared" si="421"/>
        <v>7931920.4100000001</v>
      </c>
      <c r="L845" s="9">
        <f t="shared" si="421"/>
        <v>5052633.3</v>
      </c>
    </row>
    <row r="846" spans="1:12" ht="51" x14ac:dyDescent="0.25">
      <c r="A846" s="7" t="s">
        <v>652</v>
      </c>
      <c r="B846" s="11">
        <v>731</v>
      </c>
      <c r="C846" s="11" t="s">
        <v>52</v>
      </c>
      <c r="D846" s="11" t="s">
        <v>121</v>
      </c>
      <c r="E846" s="11" t="s">
        <v>653</v>
      </c>
      <c r="F846" s="11"/>
      <c r="G846" s="9">
        <f t="shared" ref="G846:L846" si="422">G847</f>
        <v>7931920.4100000001</v>
      </c>
      <c r="H846" s="9">
        <f t="shared" si="422"/>
        <v>5052633.3</v>
      </c>
      <c r="I846" s="9">
        <f t="shared" si="422"/>
        <v>0</v>
      </c>
      <c r="J846" s="9">
        <f t="shared" si="422"/>
        <v>0</v>
      </c>
      <c r="K846" s="9">
        <f t="shared" si="422"/>
        <v>7931920.4100000001</v>
      </c>
      <c r="L846" s="9">
        <f t="shared" si="422"/>
        <v>5052633.3</v>
      </c>
    </row>
    <row r="847" spans="1:12" ht="25.5" x14ac:dyDescent="0.25">
      <c r="A847" s="7" t="s">
        <v>28</v>
      </c>
      <c r="B847" s="11">
        <v>731</v>
      </c>
      <c r="C847" s="11" t="s">
        <v>52</v>
      </c>
      <c r="D847" s="11" t="s">
        <v>121</v>
      </c>
      <c r="E847" s="11" t="s">
        <v>653</v>
      </c>
      <c r="F847" s="11" t="s">
        <v>379</v>
      </c>
      <c r="G847" s="9">
        <f>4608408+2626141.45+697370.96</f>
        <v>7931920.4100000001</v>
      </c>
      <c r="H847" s="9">
        <f>4608408+444225.3</f>
        <v>5052633.3</v>
      </c>
      <c r="I847" s="9"/>
      <c r="J847" s="9"/>
      <c r="K847" s="9">
        <f>G847+I847</f>
        <v>7931920.4100000001</v>
      </c>
      <c r="L847" s="9">
        <f>H847+J847</f>
        <v>5052633.3</v>
      </c>
    </row>
    <row r="848" spans="1:12" ht="25.5" x14ac:dyDescent="0.25">
      <c r="A848" s="7" t="s">
        <v>654</v>
      </c>
      <c r="B848" s="11">
        <v>731</v>
      </c>
      <c r="C848" s="11" t="s">
        <v>52</v>
      </c>
      <c r="D848" s="11" t="s">
        <v>121</v>
      </c>
      <c r="E848" s="11" t="s">
        <v>655</v>
      </c>
      <c r="F848" s="11"/>
      <c r="G848" s="9">
        <f>G849</f>
        <v>28486446.939999998</v>
      </c>
      <c r="H848" s="9">
        <f t="shared" ref="H848:L848" si="423">H849</f>
        <v>18145866.699999999</v>
      </c>
      <c r="I848" s="9">
        <f t="shared" si="423"/>
        <v>0</v>
      </c>
      <c r="J848" s="9">
        <f t="shared" si="423"/>
        <v>0</v>
      </c>
      <c r="K848" s="9">
        <f t="shared" si="423"/>
        <v>28486446.939999998</v>
      </c>
      <c r="L848" s="9">
        <f t="shared" si="423"/>
        <v>18145866.699999999</v>
      </c>
    </row>
    <row r="849" spans="1:12" ht="51" x14ac:dyDescent="0.25">
      <c r="A849" s="7" t="s">
        <v>652</v>
      </c>
      <c r="B849" s="11">
        <v>731</v>
      </c>
      <c r="C849" s="11" t="s">
        <v>52</v>
      </c>
      <c r="D849" s="11" t="s">
        <v>121</v>
      </c>
      <c r="E849" s="11" t="s">
        <v>656</v>
      </c>
      <c r="F849" s="11"/>
      <c r="G849" s="9">
        <f>SUM(G850:G850)</f>
        <v>28486446.939999998</v>
      </c>
      <c r="H849" s="9">
        <f>SUM(H850:H850)</f>
        <v>18145866.699999999</v>
      </c>
      <c r="I849" s="9">
        <f>SUM(I850:I850)</f>
        <v>0</v>
      </c>
      <c r="J849" s="9">
        <f>SUM(J850:J850)</f>
        <v>0</v>
      </c>
      <c r="K849" s="9">
        <f>SUM(K850:K850)</f>
        <v>28486446.939999998</v>
      </c>
      <c r="L849" s="9">
        <f>SUM(L850:L850)</f>
        <v>18145866.699999999</v>
      </c>
    </row>
    <row r="850" spans="1:12" ht="25.5" x14ac:dyDescent="0.25">
      <c r="A850" s="7" t="s">
        <v>28</v>
      </c>
      <c r="B850" s="11">
        <v>731</v>
      </c>
      <c r="C850" s="11" t="s">
        <v>52</v>
      </c>
      <c r="D850" s="11" t="s">
        <v>121</v>
      </c>
      <c r="E850" s="11" t="s">
        <v>656</v>
      </c>
      <c r="F850" s="11" t="s">
        <v>379</v>
      </c>
      <c r="G850" s="9">
        <f>14593292+8316114.59+5577040.35</f>
        <v>28486446.939999998</v>
      </c>
      <c r="H850" s="9">
        <f>14593292+3552574.7</f>
        <v>18145866.699999999</v>
      </c>
      <c r="I850" s="9"/>
      <c r="J850" s="9"/>
      <c r="K850" s="9">
        <f>G850+I850</f>
        <v>28486446.939999998</v>
      </c>
      <c r="L850" s="9">
        <f>H850+J850</f>
        <v>18145866.699999999</v>
      </c>
    </row>
    <row r="851" spans="1:12" ht="25.5" x14ac:dyDescent="0.25">
      <c r="A851" s="7" t="s">
        <v>657</v>
      </c>
      <c r="B851" s="11" t="s">
        <v>516</v>
      </c>
      <c r="C851" s="11" t="s">
        <v>52</v>
      </c>
      <c r="D851" s="11" t="s">
        <v>52</v>
      </c>
      <c r="E851" s="11"/>
      <c r="F851" s="11"/>
      <c r="G851" s="9">
        <f t="shared" ref="G851:L853" si="424">G852</f>
        <v>28343519.5</v>
      </c>
      <c r="H851" s="9">
        <f t="shared" si="424"/>
        <v>0</v>
      </c>
      <c r="I851" s="9">
        <f t="shared" si="424"/>
        <v>0</v>
      </c>
      <c r="J851" s="9">
        <f t="shared" si="424"/>
        <v>0</v>
      </c>
      <c r="K851" s="9">
        <f t="shared" si="424"/>
        <v>28343519.5</v>
      </c>
      <c r="L851" s="9">
        <f t="shared" si="424"/>
        <v>0</v>
      </c>
    </row>
    <row r="852" spans="1:12" ht="25.5" x14ac:dyDescent="0.25">
      <c r="A852" s="33" t="s">
        <v>658</v>
      </c>
      <c r="B852" s="11" t="s">
        <v>516</v>
      </c>
      <c r="C852" s="11" t="s">
        <v>52</v>
      </c>
      <c r="D852" s="11" t="s">
        <v>52</v>
      </c>
      <c r="E852" s="11" t="s">
        <v>519</v>
      </c>
      <c r="F852" s="11"/>
      <c r="G852" s="9">
        <f>G853</f>
        <v>28343519.5</v>
      </c>
      <c r="H852" s="9">
        <f>H853</f>
        <v>0</v>
      </c>
      <c r="I852" s="9">
        <f t="shared" si="424"/>
        <v>0</v>
      </c>
      <c r="J852" s="9">
        <f t="shared" si="424"/>
        <v>0</v>
      </c>
      <c r="K852" s="9">
        <f t="shared" si="424"/>
        <v>28343519.5</v>
      </c>
      <c r="L852" s="9">
        <f t="shared" si="424"/>
        <v>0</v>
      </c>
    </row>
    <row r="853" spans="1:12" ht="25.5" x14ac:dyDescent="0.25">
      <c r="A853" s="33" t="s">
        <v>659</v>
      </c>
      <c r="B853" s="11" t="s">
        <v>516</v>
      </c>
      <c r="C853" s="11" t="s">
        <v>52</v>
      </c>
      <c r="D853" s="11" t="s">
        <v>52</v>
      </c>
      <c r="E853" s="11" t="s">
        <v>521</v>
      </c>
      <c r="F853" s="11"/>
      <c r="G853" s="9">
        <f>G854</f>
        <v>28343519.5</v>
      </c>
      <c r="H853" s="9">
        <f>H854</f>
        <v>0</v>
      </c>
      <c r="I853" s="9">
        <f t="shared" si="424"/>
        <v>0</v>
      </c>
      <c r="J853" s="9">
        <f t="shared" si="424"/>
        <v>0</v>
      </c>
      <c r="K853" s="9">
        <f t="shared" si="424"/>
        <v>28343519.5</v>
      </c>
      <c r="L853" s="9">
        <f t="shared" si="424"/>
        <v>0</v>
      </c>
    </row>
    <row r="854" spans="1:12" ht="38.25" x14ac:dyDescent="0.25">
      <c r="A854" s="33" t="s">
        <v>660</v>
      </c>
      <c r="B854" s="28" t="s">
        <v>516</v>
      </c>
      <c r="C854" s="28" t="s">
        <v>52</v>
      </c>
      <c r="D854" s="11" t="s">
        <v>52</v>
      </c>
      <c r="E854" s="28" t="s">
        <v>661</v>
      </c>
      <c r="F854" s="11"/>
      <c r="G854" s="9">
        <f t="shared" ref="G854:L854" si="425">G855+G857</f>
        <v>28343519.5</v>
      </c>
      <c r="H854" s="9">
        <f t="shared" si="425"/>
        <v>0</v>
      </c>
      <c r="I854" s="9">
        <f t="shared" si="425"/>
        <v>0</v>
      </c>
      <c r="J854" s="9">
        <f t="shared" si="425"/>
        <v>0</v>
      </c>
      <c r="K854" s="9">
        <f t="shared" si="425"/>
        <v>28343519.5</v>
      </c>
      <c r="L854" s="9">
        <f t="shared" si="425"/>
        <v>0</v>
      </c>
    </row>
    <row r="855" spans="1:12" ht="51" x14ac:dyDescent="0.25">
      <c r="A855" s="33" t="s">
        <v>29</v>
      </c>
      <c r="B855" s="28" t="s">
        <v>516</v>
      </c>
      <c r="C855" s="28" t="s">
        <v>52</v>
      </c>
      <c r="D855" s="11" t="s">
        <v>52</v>
      </c>
      <c r="E855" s="28" t="s">
        <v>662</v>
      </c>
      <c r="F855" s="11"/>
      <c r="G855" s="9">
        <f t="shared" ref="G855:L855" si="426">G856</f>
        <v>400000</v>
      </c>
      <c r="H855" s="9">
        <f t="shared" si="426"/>
        <v>0</v>
      </c>
      <c r="I855" s="9">
        <f t="shared" si="426"/>
        <v>0</v>
      </c>
      <c r="J855" s="9">
        <f t="shared" si="426"/>
        <v>0</v>
      </c>
      <c r="K855" s="9">
        <f t="shared" si="426"/>
        <v>400000</v>
      </c>
      <c r="L855" s="9">
        <f t="shared" si="426"/>
        <v>0</v>
      </c>
    </row>
    <row r="856" spans="1:12" ht="51" x14ac:dyDescent="0.25">
      <c r="A856" s="33" t="s">
        <v>25</v>
      </c>
      <c r="B856" s="28" t="s">
        <v>516</v>
      </c>
      <c r="C856" s="28" t="s">
        <v>52</v>
      </c>
      <c r="D856" s="11" t="s">
        <v>52</v>
      </c>
      <c r="E856" s="28" t="s">
        <v>662</v>
      </c>
      <c r="F856" s="11" t="s">
        <v>557</v>
      </c>
      <c r="G856" s="9">
        <v>400000</v>
      </c>
      <c r="H856" s="9"/>
      <c r="I856" s="9"/>
      <c r="J856" s="9"/>
      <c r="K856" s="9">
        <f>G856+I856</f>
        <v>400000</v>
      </c>
      <c r="L856" s="9">
        <f>H856+J856</f>
        <v>0</v>
      </c>
    </row>
    <row r="857" spans="1:12" ht="38.25" x14ac:dyDescent="0.25">
      <c r="A857" s="7" t="s">
        <v>130</v>
      </c>
      <c r="B857" s="28" t="s">
        <v>516</v>
      </c>
      <c r="C857" s="28" t="s">
        <v>52</v>
      </c>
      <c r="D857" s="11" t="s">
        <v>52</v>
      </c>
      <c r="E857" s="28" t="s">
        <v>663</v>
      </c>
      <c r="F857" s="11"/>
      <c r="G857" s="9">
        <f t="shared" ref="G857:L857" si="427">SUM(G858:G860)</f>
        <v>27943519.5</v>
      </c>
      <c r="H857" s="9">
        <f t="shared" si="427"/>
        <v>0</v>
      </c>
      <c r="I857" s="9">
        <f t="shared" si="427"/>
        <v>0</v>
      </c>
      <c r="J857" s="9">
        <f t="shared" si="427"/>
        <v>0</v>
      </c>
      <c r="K857" s="9">
        <f t="shared" si="427"/>
        <v>27943519.5</v>
      </c>
      <c r="L857" s="9">
        <f t="shared" si="427"/>
        <v>0</v>
      </c>
    </row>
    <row r="858" spans="1:12" ht="51" x14ac:dyDescent="0.25">
      <c r="A858" s="33" t="s">
        <v>25</v>
      </c>
      <c r="B858" s="28" t="s">
        <v>516</v>
      </c>
      <c r="C858" s="28" t="s">
        <v>52</v>
      </c>
      <c r="D858" s="11" t="s">
        <v>52</v>
      </c>
      <c r="E858" s="28" t="s">
        <v>663</v>
      </c>
      <c r="F858" s="11" t="s">
        <v>557</v>
      </c>
      <c r="G858" s="9">
        <f>22435188+898055.6</f>
        <v>23333243.600000001</v>
      </c>
      <c r="H858" s="9"/>
      <c r="I858" s="9"/>
      <c r="J858" s="9"/>
      <c r="K858" s="9">
        <f t="shared" ref="K858:L860" si="428">G858+I858</f>
        <v>23333243.600000001</v>
      </c>
      <c r="L858" s="9">
        <f t="shared" si="428"/>
        <v>0</v>
      </c>
    </row>
    <row r="859" spans="1:12" ht="25.5" x14ac:dyDescent="0.25">
      <c r="A859" s="33" t="s">
        <v>577</v>
      </c>
      <c r="B859" s="28" t="s">
        <v>516</v>
      </c>
      <c r="C859" s="28" t="s">
        <v>52</v>
      </c>
      <c r="D859" s="11" t="s">
        <v>52</v>
      </c>
      <c r="E859" s="28" t="s">
        <v>663</v>
      </c>
      <c r="F859" s="11" t="s">
        <v>379</v>
      </c>
      <c r="G859" s="9">
        <v>3054681.9</v>
      </c>
      <c r="H859" s="9"/>
      <c r="I859" s="9"/>
      <c r="J859" s="9"/>
      <c r="K859" s="9">
        <f t="shared" si="428"/>
        <v>3054681.9</v>
      </c>
      <c r="L859" s="9">
        <f t="shared" si="428"/>
        <v>0</v>
      </c>
    </row>
    <row r="860" spans="1:12" x14ac:dyDescent="0.25">
      <c r="A860" s="33" t="s">
        <v>56</v>
      </c>
      <c r="B860" s="28" t="s">
        <v>516</v>
      </c>
      <c r="C860" s="28" t="s">
        <v>52</v>
      </c>
      <c r="D860" s="11" t="s">
        <v>52</v>
      </c>
      <c r="E860" s="28" t="s">
        <v>663</v>
      </c>
      <c r="F860" s="11" t="s">
        <v>528</v>
      </c>
      <c r="G860" s="9">
        <v>1555594</v>
      </c>
      <c r="H860" s="9"/>
      <c r="I860" s="9"/>
      <c r="J860" s="9"/>
      <c r="K860" s="9">
        <f t="shared" si="428"/>
        <v>1555594</v>
      </c>
      <c r="L860" s="9">
        <f t="shared" si="428"/>
        <v>0</v>
      </c>
    </row>
    <row r="861" spans="1:12" x14ac:dyDescent="0.25">
      <c r="A861" s="7" t="s">
        <v>205</v>
      </c>
      <c r="B861" s="11" t="s">
        <v>516</v>
      </c>
      <c r="C861" s="11" t="s">
        <v>206</v>
      </c>
      <c r="D861" s="11"/>
      <c r="E861" s="11"/>
      <c r="F861" s="8"/>
      <c r="G861" s="9">
        <f t="shared" ref="G861:L866" si="429">G862</f>
        <v>500000</v>
      </c>
      <c r="H861" s="9">
        <f t="shared" si="429"/>
        <v>0</v>
      </c>
      <c r="I861" s="9">
        <f t="shared" si="429"/>
        <v>0</v>
      </c>
      <c r="J861" s="9">
        <f t="shared" si="429"/>
        <v>0</v>
      </c>
      <c r="K861" s="9">
        <f t="shared" si="429"/>
        <v>500000</v>
      </c>
      <c r="L861" s="9">
        <f t="shared" si="429"/>
        <v>0</v>
      </c>
    </row>
    <row r="862" spans="1:12" x14ac:dyDescent="0.25">
      <c r="A862" s="7" t="s">
        <v>207</v>
      </c>
      <c r="B862" s="11" t="s">
        <v>516</v>
      </c>
      <c r="C862" s="11" t="s">
        <v>206</v>
      </c>
      <c r="D862" s="11" t="s">
        <v>52</v>
      </c>
      <c r="E862" s="11"/>
      <c r="F862" s="8"/>
      <c r="G862" s="9">
        <f t="shared" si="429"/>
        <v>500000</v>
      </c>
      <c r="H862" s="9">
        <f>H863</f>
        <v>0</v>
      </c>
      <c r="I862" s="9">
        <f t="shared" si="429"/>
        <v>0</v>
      </c>
      <c r="J862" s="9">
        <f t="shared" si="429"/>
        <v>0</v>
      </c>
      <c r="K862" s="9">
        <f t="shared" si="429"/>
        <v>500000</v>
      </c>
      <c r="L862" s="9">
        <f t="shared" si="429"/>
        <v>0</v>
      </c>
    </row>
    <row r="863" spans="1:12" ht="25.5" x14ac:dyDescent="0.25">
      <c r="A863" s="10" t="s">
        <v>208</v>
      </c>
      <c r="B863" s="11" t="s">
        <v>516</v>
      </c>
      <c r="C863" s="11" t="s">
        <v>206</v>
      </c>
      <c r="D863" s="11" t="s">
        <v>52</v>
      </c>
      <c r="E863" s="11" t="s">
        <v>60</v>
      </c>
      <c r="F863" s="8"/>
      <c r="G863" s="9">
        <f t="shared" si="429"/>
        <v>500000</v>
      </c>
      <c r="H863" s="9">
        <f>H864</f>
        <v>0</v>
      </c>
      <c r="I863" s="9">
        <f t="shared" si="429"/>
        <v>0</v>
      </c>
      <c r="J863" s="9">
        <f t="shared" si="429"/>
        <v>0</v>
      </c>
      <c r="K863" s="9">
        <f t="shared" si="429"/>
        <v>500000</v>
      </c>
      <c r="L863" s="9">
        <f t="shared" si="429"/>
        <v>0</v>
      </c>
    </row>
    <row r="864" spans="1:12" ht="25.5" x14ac:dyDescent="0.25">
      <c r="A864" s="7" t="s">
        <v>209</v>
      </c>
      <c r="B864" s="11" t="s">
        <v>516</v>
      </c>
      <c r="C864" s="11" t="s">
        <v>206</v>
      </c>
      <c r="D864" s="11" t="s">
        <v>52</v>
      </c>
      <c r="E864" s="11" t="s">
        <v>210</v>
      </c>
      <c r="F864" s="8"/>
      <c r="G864" s="9">
        <f>G865</f>
        <v>500000</v>
      </c>
      <c r="H864" s="9">
        <f t="shared" ref="H864" si="430">H865</f>
        <v>0</v>
      </c>
      <c r="I864" s="9">
        <f t="shared" si="429"/>
        <v>0</v>
      </c>
      <c r="J864" s="9">
        <f t="shared" si="429"/>
        <v>0</v>
      </c>
      <c r="K864" s="9">
        <f t="shared" si="429"/>
        <v>500000</v>
      </c>
      <c r="L864" s="9">
        <f t="shared" si="429"/>
        <v>0</v>
      </c>
    </row>
    <row r="865" spans="1:12" ht="25.5" x14ac:dyDescent="0.25">
      <c r="A865" s="7" t="s">
        <v>664</v>
      </c>
      <c r="B865" s="11" t="s">
        <v>516</v>
      </c>
      <c r="C865" s="11" t="s">
        <v>206</v>
      </c>
      <c r="D865" s="11" t="s">
        <v>52</v>
      </c>
      <c r="E865" s="11" t="s">
        <v>665</v>
      </c>
      <c r="F865" s="8"/>
      <c r="G865" s="9">
        <f t="shared" ref="G865:L865" si="431">+G866</f>
        <v>500000</v>
      </c>
      <c r="H865" s="9">
        <f t="shared" si="431"/>
        <v>0</v>
      </c>
      <c r="I865" s="9">
        <f t="shared" si="431"/>
        <v>0</v>
      </c>
      <c r="J865" s="9">
        <f t="shared" si="431"/>
        <v>0</v>
      </c>
      <c r="K865" s="9">
        <f t="shared" si="431"/>
        <v>500000</v>
      </c>
      <c r="L865" s="9">
        <f t="shared" si="431"/>
        <v>0</v>
      </c>
    </row>
    <row r="866" spans="1:12" x14ac:dyDescent="0.25">
      <c r="A866" s="33" t="s">
        <v>666</v>
      </c>
      <c r="B866" s="11" t="s">
        <v>516</v>
      </c>
      <c r="C866" s="11" t="s">
        <v>206</v>
      </c>
      <c r="D866" s="11" t="s">
        <v>52</v>
      </c>
      <c r="E866" s="11" t="s">
        <v>667</v>
      </c>
      <c r="F866" s="8"/>
      <c r="G866" s="9">
        <f t="shared" si="429"/>
        <v>500000</v>
      </c>
      <c r="H866" s="9">
        <f>H867</f>
        <v>0</v>
      </c>
      <c r="I866" s="9">
        <f>I867</f>
        <v>0</v>
      </c>
      <c r="J866" s="9">
        <f>J867</f>
        <v>0</v>
      </c>
      <c r="K866" s="9">
        <f>K867</f>
        <v>500000</v>
      </c>
      <c r="L866" s="9">
        <f>L867</f>
        <v>0</v>
      </c>
    </row>
    <row r="867" spans="1:12" ht="25.5" x14ac:dyDescent="0.25">
      <c r="A867" s="7" t="s">
        <v>28</v>
      </c>
      <c r="B867" s="11" t="s">
        <v>516</v>
      </c>
      <c r="C867" s="11" t="s">
        <v>206</v>
      </c>
      <c r="D867" s="11" t="s">
        <v>52</v>
      </c>
      <c r="E867" s="11" t="s">
        <v>667</v>
      </c>
      <c r="F867" s="8">
        <v>200</v>
      </c>
      <c r="G867" s="9">
        <v>500000</v>
      </c>
      <c r="H867" s="9"/>
      <c r="I867" s="9"/>
      <c r="J867" s="9"/>
      <c r="K867" s="9">
        <f>G867+I867</f>
        <v>500000</v>
      </c>
      <c r="L867" s="9">
        <f>H867+J867</f>
        <v>0</v>
      </c>
    </row>
    <row r="868" spans="1:12" x14ac:dyDescent="0.25">
      <c r="A868" s="7" t="s">
        <v>255</v>
      </c>
      <c r="B868" s="11" t="s">
        <v>516</v>
      </c>
      <c r="C868" s="11" t="s">
        <v>168</v>
      </c>
      <c r="D868" s="11"/>
      <c r="E868" s="11"/>
      <c r="F868" s="11"/>
      <c r="G868" s="9">
        <f t="shared" ref="G868:L868" si="432">G875+G869</f>
        <v>608858</v>
      </c>
      <c r="H868" s="9">
        <f t="shared" si="432"/>
        <v>406200</v>
      </c>
      <c r="I868" s="9">
        <f t="shared" si="432"/>
        <v>0</v>
      </c>
      <c r="J868" s="9">
        <f t="shared" si="432"/>
        <v>0</v>
      </c>
      <c r="K868" s="9">
        <f t="shared" si="432"/>
        <v>608858</v>
      </c>
      <c r="L868" s="9">
        <f t="shared" si="432"/>
        <v>406200</v>
      </c>
    </row>
    <row r="869" spans="1:12" x14ac:dyDescent="0.25">
      <c r="A869" s="7" t="s">
        <v>259</v>
      </c>
      <c r="B869" s="11" t="s">
        <v>516</v>
      </c>
      <c r="C869" s="11" t="s">
        <v>168</v>
      </c>
      <c r="D869" s="11" t="s">
        <v>121</v>
      </c>
      <c r="E869" s="11"/>
      <c r="F869" s="11"/>
      <c r="G869" s="9">
        <f>G870</f>
        <v>406200</v>
      </c>
      <c r="H869" s="9">
        <f t="shared" ref="H869:L873" si="433">H870</f>
        <v>406200</v>
      </c>
      <c r="I869" s="9">
        <f t="shared" si="433"/>
        <v>0</v>
      </c>
      <c r="J869" s="9">
        <f t="shared" si="433"/>
        <v>0</v>
      </c>
      <c r="K869" s="9">
        <f t="shared" si="433"/>
        <v>406200</v>
      </c>
      <c r="L869" s="9">
        <f t="shared" si="433"/>
        <v>406200</v>
      </c>
    </row>
    <row r="870" spans="1:12" ht="25.5" x14ac:dyDescent="0.25">
      <c r="A870" s="7" t="s">
        <v>518</v>
      </c>
      <c r="B870" s="11" t="s">
        <v>516</v>
      </c>
      <c r="C870" s="11" t="s">
        <v>168</v>
      </c>
      <c r="D870" s="11" t="s">
        <v>121</v>
      </c>
      <c r="E870" s="11" t="s">
        <v>519</v>
      </c>
      <c r="F870" s="11"/>
      <c r="G870" s="9">
        <f>G871</f>
        <v>406200</v>
      </c>
      <c r="H870" s="9">
        <f t="shared" si="433"/>
        <v>406200</v>
      </c>
      <c r="I870" s="9">
        <f t="shared" si="433"/>
        <v>0</v>
      </c>
      <c r="J870" s="9">
        <f t="shared" si="433"/>
        <v>0</v>
      </c>
      <c r="K870" s="9">
        <f t="shared" si="433"/>
        <v>406200</v>
      </c>
      <c r="L870" s="9">
        <f t="shared" si="433"/>
        <v>406200</v>
      </c>
    </row>
    <row r="871" spans="1:12" ht="25.5" x14ac:dyDescent="0.25">
      <c r="A871" s="7" t="s">
        <v>610</v>
      </c>
      <c r="B871" s="11" t="s">
        <v>516</v>
      </c>
      <c r="C871" s="11" t="s">
        <v>168</v>
      </c>
      <c r="D871" s="11" t="s">
        <v>121</v>
      </c>
      <c r="E871" s="11" t="s">
        <v>521</v>
      </c>
      <c r="F871" s="11"/>
      <c r="G871" s="9">
        <f>G872</f>
        <v>406200</v>
      </c>
      <c r="H871" s="9">
        <f t="shared" si="433"/>
        <v>406200</v>
      </c>
      <c r="I871" s="9">
        <f t="shared" si="433"/>
        <v>0</v>
      </c>
      <c r="J871" s="9">
        <f t="shared" si="433"/>
        <v>0</v>
      </c>
      <c r="K871" s="9">
        <f t="shared" si="433"/>
        <v>406200</v>
      </c>
      <c r="L871" s="9">
        <f t="shared" si="433"/>
        <v>406200</v>
      </c>
    </row>
    <row r="872" spans="1:12" x14ac:dyDescent="0.25">
      <c r="A872" s="7" t="s">
        <v>629</v>
      </c>
      <c r="B872" s="11" t="s">
        <v>516</v>
      </c>
      <c r="C872" s="11" t="s">
        <v>168</v>
      </c>
      <c r="D872" s="11" t="s">
        <v>121</v>
      </c>
      <c r="E872" s="11" t="s">
        <v>630</v>
      </c>
      <c r="F872" s="11"/>
      <c r="G872" s="9">
        <f>G873</f>
        <v>406200</v>
      </c>
      <c r="H872" s="9">
        <f t="shared" si="433"/>
        <v>406200</v>
      </c>
      <c r="I872" s="9">
        <f t="shared" si="433"/>
        <v>0</v>
      </c>
      <c r="J872" s="9">
        <f t="shared" si="433"/>
        <v>0</v>
      </c>
      <c r="K872" s="9">
        <f t="shared" si="433"/>
        <v>406200</v>
      </c>
      <c r="L872" s="9">
        <f t="shared" si="433"/>
        <v>406200</v>
      </c>
    </row>
    <row r="873" spans="1:12" ht="25.5" x14ac:dyDescent="0.25">
      <c r="A873" s="7" t="s">
        <v>668</v>
      </c>
      <c r="B873" s="11" t="s">
        <v>516</v>
      </c>
      <c r="C873" s="11" t="s">
        <v>168</v>
      </c>
      <c r="D873" s="11" t="s">
        <v>121</v>
      </c>
      <c r="E873" s="11" t="s">
        <v>669</v>
      </c>
      <c r="F873" s="11"/>
      <c r="G873" s="9">
        <f>G874</f>
        <v>406200</v>
      </c>
      <c r="H873" s="9">
        <f t="shared" si="433"/>
        <v>406200</v>
      </c>
      <c r="I873" s="9">
        <f t="shared" si="433"/>
        <v>0</v>
      </c>
      <c r="J873" s="9">
        <f t="shared" si="433"/>
        <v>0</v>
      </c>
      <c r="K873" s="9">
        <f t="shared" si="433"/>
        <v>406200</v>
      </c>
      <c r="L873" s="9">
        <f t="shared" si="433"/>
        <v>406200</v>
      </c>
    </row>
    <row r="874" spans="1:12" ht="25.5" x14ac:dyDescent="0.25">
      <c r="A874" s="7" t="s">
        <v>67</v>
      </c>
      <c r="B874" s="11" t="s">
        <v>516</v>
      </c>
      <c r="C874" s="11" t="s">
        <v>168</v>
      </c>
      <c r="D874" s="11" t="s">
        <v>121</v>
      </c>
      <c r="E874" s="11" t="s">
        <v>669</v>
      </c>
      <c r="F874" s="11" t="s">
        <v>177</v>
      </c>
      <c r="G874" s="9">
        <v>406200</v>
      </c>
      <c r="H874" s="9">
        <v>406200</v>
      </c>
      <c r="I874" s="9"/>
      <c r="J874" s="9"/>
      <c r="K874" s="9">
        <f>G874+I874</f>
        <v>406200</v>
      </c>
      <c r="L874" s="9">
        <f>H874+J874</f>
        <v>406200</v>
      </c>
    </row>
    <row r="875" spans="1:12" x14ac:dyDescent="0.25">
      <c r="A875" s="27" t="s">
        <v>269</v>
      </c>
      <c r="B875" s="11" t="s">
        <v>516</v>
      </c>
      <c r="C875" s="11" t="s">
        <v>168</v>
      </c>
      <c r="D875" s="11" t="s">
        <v>206</v>
      </c>
      <c r="E875" s="11"/>
      <c r="F875" s="11"/>
      <c r="G875" s="9">
        <f t="shared" ref="G875:L879" si="434">G876</f>
        <v>202658</v>
      </c>
      <c r="H875" s="9">
        <f t="shared" si="434"/>
        <v>0</v>
      </c>
      <c r="I875" s="9">
        <f t="shared" si="434"/>
        <v>0</v>
      </c>
      <c r="J875" s="9">
        <f t="shared" si="434"/>
        <v>0</v>
      </c>
      <c r="K875" s="9">
        <f t="shared" si="434"/>
        <v>202658</v>
      </c>
      <c r="L875" s="9">
        <f t="shared" si="434"/>
        <v>0</v>
      </c>
    </row>
    <row r="876" spans="1:12" ht="25.5" x14ac:dyDescent="0.25">
      <c r="A876" s="10" t="s">
        <v>59</v>
      </c>
      <c r="B876" s="11" t="s">
        <v>516</v>
      </c>
      <c r="C876" s="11" t="s">
        <v>168</v>
      </c>
      <c r="D876" s="11" t="s">
        <v>206</v>
      </c>
      <c r="E876" s="11" t="s">
        <v>60</v>
      </c>
      <c r="F876" s="11"/>
      <c r="G876" s="9">
        <f t="shared" si="434"/>
        <v>202658</v>
      </c>
      <c r="H876" s="9">
        <f t="shared" si="434"/>
        <v>0</v>
      </c>
      <c r="I876" s="9">
        <f t="shared" si="434"/>
        <v>0</v>
      </c>
      <c r="J876" s="9">
        <f t="shared" si="434"/>
        <v>0</v>
      </c>
      <c r="K876" s="9">
        <f t="shared" si="434"/>
        <v>202658</v>
      </c>
      <c r="L876" s="9">
        <f t="shared" si="434"/>
        <v>0</v>
      </c>
    </row>
    <row r="877" spans="1:12" x14ac:dyDescent="0.25">
      <c r="A877" s="7" t="s">
        <v>270</v>
      </c>
      <c r="B877" s="11" t="s">
        <v>516</v>
      </c>
      <c r="C877" s="11" t="s">
        <v>168</v>
      </c>
      <c r="D877" s="11" t="s">
        <v>206</v>
      </c>
      <c r="E877" s="11" t="s">
        <v>271</v>
      </c>
      <c r="F877" s="11"/>
      <c r="G877" s="9">
        <f>G878</f>
        <v>202658</v>
      </c>
      <c r="H877" s="9">
        <f>H878</f>
        <v>0</v>
      </c>
      <c r="I877" s="9">
        <f t="shared" si="434"/>
        <v>0</v>
      </c>
      <c r="J877" s="9">
        <f t="shared" si="434"/>
        <v>0</v>
      </c>
      <c r="K877" s="9">
        <f t="shared" si="434"/>
        <v>202658</v>
      </c>
      <c r="L877" s="9">
        <f t="shared" si="434"/>
        <v>0</v>
      </c>
    </row>
    <row r="878" spans="1:12" ht="25.5" x14ac:dyDescent="0.25">
      <c r="A878" s="7" t="s">
        <v>355</v>
      </c>
      <c r="B878" s="11" t="s">
        <v>516</v>
      </c>
      <c r="C878" s="11" t="s">
        <v>168</v>
      </c>
      <c r="D878" s="11" t="s">
        <v>206</v>
      </c>
      <c r="E878" s="11" t="s">
        <v>356</v>
      </c>
      <c r="F878" s="11"/>
      <c r="G878" s="9">
        <f>G879</f>
        <v>202658</v>
      </c>
      <c r="H878" s="9">
        <f>H879</f>
        <v>0</v>
      </c>
      <c r="I878" s="9">
        <f t="shared" si="434"/>
        <v>0</v>
      </c>
      <c r="J878" s="9">
        <f t="shared" si="434"/>
        <v>0</v>
      </c>
      <c r="K878" s="9">
        <f t="shared" si="434"/>
        <v>202658</v>
      </c>
      <c r="L878" s="9">
        <f t="shared" si="434"/>
        <v>0</v>
      </c>
    </row>
    <row r="879" spans="1:12" ht="25.5" x14ac:dyDescent="0.25">
      <c r="A879" s="33" t="s">
        <v>670</v>
      </c>
      <c r="B879" s="11" t="s">
        <v>516</v>
      </c>
      <c r="C879" s="11" t="s">
        <v>168</v>
      </c>
      <c r="D879" s="11" t="s">
        <v>206</v>
      </c>
      <c r="E879" s="11" t="s">
        <v>435</v>
      </c>
      <c r="F879" s="11"/>
      <c r="G879" s="9">
        <f t="shared" si="434"/>
        <v>202658</v>
      </c>
      <c r="H879" s="9">
        <f t="shared" si="434"/>
        <v>0</v>
      </c>
      <c r="I879" s="9">
        <f t="shared" si="434"/>
        <v>0</v>
      </c>
      <c r="J879" s="9">
        <f t="shared" si="434"/>
        <v>0</v>
      </c>
      <c r="K879" s="9">
        <f t="shared" si="434"/>
        <v>202658</v>
      </c>
      <c r="L879" s="9">
        <f t="shared" si="434"/>
        <v>0</v>
      </c>
    </row>
    <row r="880" spans="1:12" ht="25.5" x14ac:dyDescent="0.25">
      <c r="A880" s="7" t="s">
        <v>28</v>
      </c>
      <c r="B880" s="11" t="s">
        <v>516</v>
      </c>
      <c r="C880" s="11" t="s">
        <v>168</v>
      </c>
      <c r="D880" s="11" t="s">
        <v>206</v>
      </c>
      <c r="E880" s="11" t="s">
        <v>435</v>
      </c>
      <c r="F880" s="11" t="s">
        <v>379</v>
      </c>
      <c r="G880" s="9">
        <v>202658</v>
      </c>
      <c r="H880" s="9"/>
      <c r="I880" s="9"/>
      <c r="J880" s="9"/>
      <c r="K880" s="9">
        <f>G880+I880</f>
        <v>202658</v>
      </c>
      <c r="L880" s="9">
        <f>H880+J880</f>
        <v>0</v>
      </c>
    </row>
    <row r="881" spans="1:12" s="44" customFormat="1" x14ac:dyDescent="0.25">
      <c r="A881" s="43" t="s">
        <v>671</v>
      </c>
      <c r="B881" s="23" t="s">
        <v>672</v>
      </c>
      <c r="C881" s="23"/>
      <c r="D881" s="23"/>
      <c r="E881" s="23"/>
      <c r="F881" s="23"/>
      <c r="G881" s="30">
        <f t="shared" ref="G881:L881" si="435">G882</f>
        <v>9939903.3300000001</v>
      </c>
      <c r="H881" s="30">
        <f t="shared" si="435"/>
        <v>0</v>
      </c>
      <c r="I881" s="30">
        <f t="shared" si="435"/>
        <v>0</v>
      </c>
      <c r="J881" s="30">
        <f t="shared" si="435"/>
        <v>0</v>
      </c>
      <c r="K881" s="30">
        <f t="shared" si="435"/>
        <v>9939903.3300000001</v>
      </c>
      <c r="L881" s="30">
        <f t="shared" si="435"/>
        <v>0</v>
      </c>
    </row>
    <row r="882" spans="1:12" x14ac:dyDescent="0.25">
      <c r="A882" s="10" t="s">
        <v>15</v>
      </c>
      <c r="B882" s="11" t="s">
        <v>672</v>
      </c>
      <c r="C882" s="11" t="s">
        <v>16</v>
      </c>
      <c r="D882" s="11" t="s">
        <v>2</v>
      </c>
      <c r="E882" s="11" t="s">
        <v>2</v>
      </c>
      <c r="F882" s="8" t="s">
        <v>2</v>
      </c>
      <c r="G882" s="9">
        <f>+G883+G905</f>
        <v>9939903.3300000001</v>
      </c>
      <c r="H882" s="9">
        <f>+H883+H905</f>
        <v>0</v>
      </c>
      <c r="I882" s="9">
        <f>+I883+I905</f>
        <v>0</v>
      </c>
      <c r="J882" s="9">
        <f>+J883+J905</f>
        <v>0</v>
      </c>
      <c r="K882" s="9">
        <f>+K883+K905</f>
        <v>9939903.3300000001</v>
      </c>
      <c r="L882" s="9">
        <f>+L883+L905</f>
        <v>0</v>
      </c>
    </row>
    <row r="883" spans="1:12" ht="38.25" x14ac:dyDescent="0.25">
      <c r="A883" s="7" t="s">
        <v>673</v>
      </c>
      <c r="B883" s="11" t="s">
        <v>672</v>
      </c>
      <c r="C883" s="11" t="s">
        <v>16</v>
      </c>
      <c r="D883" s="11" t="s">
        <v>121</v>
      </c>
      <c r="E883" s="11"/>
      <c r="F883" s="11"/>
      <c r="G883" s="9">
        <f>G892+G884</f>
        <v>9507403.3300000001</v>
      </c>
      <c r="H883" s="9">
        <f>H892+H884</f>
        <v>0</v>
      </c>
      <c r="I883" s="9">
        <f>I892+I884</f>
        <v>0</v>
      </c>
      <c r="J883" s="9">
        <f>J892+J884</f>
        <v>0</v>
      </c>
      <c r="K883" s="9">
        <f>K892+K884</f>
        <v>9507403.3300000001</v>
      </c>
      <c r="L883" s="9">
        <f>L892+L884</f>
        <v>0</v>
      </c>
    </row>
    <row r="884" spans="1:12" ht="25.5" x14ac:dyDescent="0.25">
      <c r="A884" s="7" t="s">
        <v>32</v>
      </c>
      <c r="B884" s="11" t="s">
        <v>672</v>
      </c>
      <c r="C884" s="11" t="s">
        <v>16</v>
      </c>
      <c r="D884" s="11" t="s">
        <v>121</v>
      </c>
      <c r="E884" s="11" t="s">
        <v>33</v>
      </c>
      <c r="F884" s="8"/>
      <c r="G884" s="9">
        <f t="shared" ref="G884:L884" si="436">G885</f>
        <v>264160</v>
      </c>
      <c r="H884" s="9">
        <f t="shared" si="436"/>
        <v>0</v>
      </c>
      <c r="I884" s="9">
        <f t="shared" si="436"/>
        <v>0</v>
      </c>
      <c r="J884" s="9">
        <f t="shared" si="436"/>
        <v>0</v>
      </c>
      <c r="K884" s="9">
        <f t="shared" si="436"/>
        <v>264160</v>
      </c>
      <c r="L884" s="9">
        <f t="shared" si="436"/>
        <v>0</v>
      </c>
    </row>
    <row r="885" spans="1:12" ht="25.5" x14ac:dyDescent="0.25">
      <c r="A885" s="7" t="s">
        <v>34</v>
      </c>
      <c r="B885" s="11" t="s">
        <v>672</v>
      </c>
      <c r="C885" s="11" t="s">
        <v>16</v>
      </c>
      <c r="D885" s="11" t="s">
        <v>121</v>
      </c>
      <c r="E885" s="11" t="s">
        <v>35</v>
      </c>
      <c r="F885" s="8"/>
      <c r="G885" s="9">
        <f>G886+G889</f>
        <v>264160</v>
      </c>
      <c r="H885" s="9">
        <f>H886+H889</f>
        <v>0</v>
      </c>
      <c r="I885" s="9">
        <f>I886+I889</f>
        <v>0</v>
      </c>
      <c r="J885" s="9">
        <f>J886+J889</f>
        <v>0</v>
      </c>
      <c r="K885" s="9">
        <f>K886+K889</f>
        <v>264160</v>
      </c>
      <c r="L885" s="9">
        <f>L886+L889</f>
        <v>0</v>
      </c>
    </row>
    <row r="886" spans="1:12" ht="38.25" x14ac:dyDescent="0.25">
      <c r="A886" s="7" t="s">
        <v>36</v>
      </c>
      <c r="B886" s="11" t="s">
        <v>672</v>
      </c>
      <c r="C886" s="11" t="s">
        <v>16</v>
      </c>
      <c r="D886" s="11" t="s">
        <v>121</v>
      </c>
      <c r="E886" s="11" t="s">
        <v>37</v>
      </c>
      <c r="F886" s="8"/>
      <c r="G886" s="9">
        <f t="shared" ref="G886:L886" si="437">G887</f>
        <v>70000</v>
      </c>
      <c r="H886" s="9">
        <f t="shared" si="437"/>
        <v>0</v>
      </c>
      <c r="I886" s="9">
        <f t="shared" si="437"/>
        <v>0</v>
      </c>
      <c r="J886" s="9">
        <f t="shared" si="437"/>
        <v>0</v>
      </c>
      <c r="K886" s="9">
        <f t="shared" si="437"/>
        <v>70000</v>
      </c>
      <c r="L886" s="9">
        <f t="shared" si="437"/>
        <v>0</v>
      </c>
    </row>
    <row r="887" spans="1:12" x14ac:dyDescent="0.25">
      <c r="A887" s="7" t="s">
        <v>38</v>
      </c>
      <c r="B887" s="11" t="s">
        <v>672</v>
      </c>
      <c r="C887" s="11" t="s">
        <v>16</v>
      </c>
      <c r="D887" s="11" t="s">
        <v>121</v>
      </c>
      <c r="E887" s="11" t="s">
        <v>39</v>
      </c>
      <c r="F887" s="8"/>
      <c r="G887" s="9">
        <f>SUM(G888:G888)</f>
        <v>70000</v>
      </c>
      <c r="H887" s="9">
        <f>SUM(H888:H888)</f>
        <v>0</v>
      </c>
      <c r="I887" s="9">
        <f>SUM(I888:I888)</f>
        <v>0</v>
      </c>
      <c r="J887" s="9">
        <f>SUM(J888:J888)</f>
        <v>0</v>
      </c>
      <c r="K887" s="9">
        <f>SUM(K888:K888)</f>
        <v>70000</v>
      </c>
      <c r="L887" s="9">
        <f>SUM(L888:L888)</f>
        <v>0</v>
      </c>
    </row>
    <row r="888" spans="1:12" ht="25.5" x14ac:dyDescent="0.25">
      <c r="A888" s="7" t="s">
        <v>28</v>
      </c>
      <c r="B888" s="11" t="s">
        <v>672</v>
      </c>
      <c r="C888" s="11" t="s">
        <v>16</v>
      </c>
      <c r="D888" s="11" t="s">
        <v>121</v>
      </c>
      <c r="E888" s="11" t="s">
        <v>39</v>
      </c>
      <c r="F888" s="8">
        <v>200</v>
      </c>
      <c r="G888" s="9">
        <v>70000</v>
      </c>
      <c r="H888" s="9"/>
      <c r="I888" s="9"/>
      <c r="J888" s="9"/>
      <c r="K888" s="9">
        <f>G888+I888</f>
        <v>70000</v>
      </c>
      <c r="L888" s="9">
        <f>H888+J888</f>
        <v>0</v>
      </c>
    </row>
    <row r="889" spans="1:12" ht="51" x14ac:dyDescent="0.25">
      <c r="A889" s="7" t="s">
        <v>43</v>
      </c>
      <c r="B889" s="11" t="s">
        <v>672</v>
      </c>
      <c r="C889" s="11" t="s">
        <v>16</v>
      </c>
      <c r="D889" s="11" t="s">
        <v>121</v>
      </c>
      <c r="E889" s="11" t="s">
        <v>44</v>
      </c>
      <c r="F889" s="8"/>
      <c r="G889" s="9">
        <f>G890</f>
        <v>194160</v>
      </c>
      <c r="H889" s="9">
        <f t="shared" ref="H889:L890" si="438">H890</f>
        <v>0</v>
      </c>
      <c r="I889" s="9">
        <f t="shared" si="438"/>
        <v>0</v>
      </c>
      <c r="J889" s="9">
        <f t="shared" si="438"/>
        <v>0</v>
      </c>
      <c r="K889" s="9">
        <f t="shared" si="438"/>
        <v>194160</v>
      </c>
      <c r="L889" s="9">
        <f t="shared" si="438"/>
        <v>0</v>
      </c>
    </row>
    <row r="890" spans="1:12" ht="51" x14ac:dyDescent="0.25">
      <c r="A890" s="7" t="s">
        <v>29</v>
      </c>
      <c r="B890" s="11" t="s">
        <v>672</v>
      </c>
      <c r="C890" s="11" t="s">
        <v>16</v>
      </c>
      <c r="D890" s="11" t="s">
        <v>121</v>
      </c>
      <c r="E890" s="11" t="s">
        <v>45</v>
      </c>
      <c r="F890" s="8"/>
      <c r="G890" s="9">
        <f>G891</f>
        <v>194160</v>
      </c>
      <c r="H890" s="9">
        <f t="shared" si="438"/>
        <v>0</v>
      </c>
      <c r="I890" s="9">
        <f t="shared" si="438"/>
        <v>0</v>
      </c>
      <c r="J890" s="9">
        <f t="shared" si="438"/>
        <v>0</v>
      </c>
      <c r="K890" s="9">
        <f t="shared" si="438"/>
        <v>194160</v>
      </c>
      <c r="L890" s="9">
        <f t="shared" si="438"/>
        <v>0</v>
      </c>
    </row>
    <row r="891" spans="1:12" ht="51" x14ac:dyDescent="0.25">
      <c r="A891" s="7" t="s">
        <v>25</v>
      </c>
      <c r="B891" s="11" t="s">
        <v>672</v>
      </c>
      <c r="C891" s="11" t="s">
        <v>16</v>
      </c>
      <c r="D891" s="11" t="s">
        <v>121</v>
      </c>
      <c r="E891" s="11" t="s">
        <v>45</v>
      </c>
      <c r="F891" s="8">
        <v>100</v>
      </c>
      <c r="G891" s="9">
        <v>194160</v>
      </c>
      <c r="H891" s="9"/>
      <c r="I891" s="9"/>
      <c r="J891" s="9"/>
      <c r="K891" s="9">
        <f>G891+I891</f>
        <v>194160</v>
      </c>
      <c r="L891" s="9">
        <f>H891+J891</f>
        <v>0</v>
      </c>
    </row>
    <row r="892" spans="1:12" x14ac:dyDescent="0.25">
      <c r="A892" s="12" t="s">
        <v>19</v>
      </c>
      <c r="B892" s="11" t="s">
        <v>672</v>
      </c>
      <c r="C892" s="11" t="s">
        <v>16</v>
      </c>
      <c r="D892" s="11" t="s">
        <v>121</v>
      </c>
      <c r="E892" s="11" t="s">
        <v>20</v>
      </c>
      <c r="F892" s="11"/>
      <c r="G892" s="9">
        <f t="shared" ref="G892:L892" si="439">G893</f>
        <v>9243243.3300000001</v>
      </c>
      <c r="H892" s="9">
        <f t="shared" si="439"/>
        <v>0</v>
      </c>
      <c r="I892" s="9">
        <f t="shared" si="439"/>
        <v>0</v>
      </c>
      <c r="J892" s="9">
        <f t="shared" si="439"/>
        <v>0</v>
      </c>
      <c r="K892" s="9">
        <f t="shared" si="439"/>
        <v>9243243.3300000001</v>
      </c>
      <c r="L892" s="9">
        <f t="shared" si="439"/>
        <v>0</v>
      </c>
    </row>
    <row r="893" spans="1:12" ht="25.5" x14ac:dyDescent="0.25">
      <c r="A893" s="45" t="s">
        <v>674</v>
      </c>
      <c r="B893" s="11" t="s">
        <v>672</v>
      </c>
      <c r="C893" s="11" t="s">
        <v>16</v>
      </c>
      <c r="D893" s="11" t="s">
        <v>121</v>
      </c>
      <c r="E893" s="11" t="s">
        <v>675</v>
      </c>
      <c r="F893" s="11"/>
      <c r="G893" s="9">
        <f t="shared" ref="G893:L893" si="440">G898+G900+G903+G894+G896</f>
        <v>9243243.3300000001</v>
      </c>
      <c r="H893" s="9">
        <f t="shared" si="440"/>
        <v>0</v>
      </c>
      <c r="I893" s="9">
        <f t="shared" si="440"/>
        <v>0</v>
      </c>
      <c r="J893" s="9">
        <f t="shared" si="440"/>
        <v>0</v>
      </c>
      <c r="K893" s="9">
        <f t="shared" si="440"/>
        <v>9243243.3300000001</v>
      </c>
      <c r="L893" s="9">
        <f t="shared" si="440"/>
        <v>0</v>
      </c>
    </row>
    <row r="894" spans="1:12" ht="25.5" x14ac:dyDescent="0.25">
      <c r="A894" s="46" t="s">
        <v>676</v>
      </c>
      <c r="B894" s="11" t="s">
        <v>672</v>
      </c>
      <c r="C894" s="11" t="s">
        <v>16</v>
      </c>
      <c r="D894" s="11" t="s">
        <v>121</v>
      </c>
      <c r="E894" s="11" t="s">
        <v>677</v>
      </c>
      <c r="F894" s="11"/>
      <c r="G894" s="9">
        <f t="shared" ref="G894:L894" si="441">G895</f>
        <v>2234400.9</v>
      </c>
      <c r="H894" s="9">
        <f t="shared" si="441"/>
        <v>0</v>
      </c>
      <c r="I894" s="9">
        <f t="shared" si="441"/>
        <v>0</v>
      </c>
      <c r="J894" s="9">
        <f t="shared" si="441"/>
        <v>0</v>
      </c>
      <c r="K894" s="9">
        <f t="shared" si="441"/>
        <v>2234400.9</v>
      </c>
      <c r="L894" s="9">
        <f t="shared" si="441"/>
        <v>0</v>
      </c>
    </row>
    <row r="895" spans="1:12" ht="51" x14ac:dyDescent="0.25">
      <c r="A895" s="46" t="s">
        <v>25</v>
      </c>
      <c r="B895" s="11" t="s">
        <v>672</v>
      </c>
      <c r="C895" s="11" t="s">
        <v>16</v>
      </c>
      <c r="D895" s="11" t="s">
        <v>121</v>
      </c>
      <c r="E895" s="11" t="s">
        <v>677</v>
      </c>
      <c r="F895" s="11" t="s">
        <v>557</v>
      </c>
      <c r="G895" s="9">
        <f>2212278.12+22122.78</f>
        <v>2234400.9</v>
      </c>
      <c r="H895" s="9"/>
      <c r="I895" s="9"/>
      <c r="J895" s="9"/>
      <c r="K895" s="9">
        <f>G895+I895</f>
        <v>2234400.9</v>
      </c>
      <c r="L895" s="9">
        <f>H895+J895</f>
        <v>0</v>
      </c>
    </row>
    <row r="896" spans="1:12" ht="25.5" x14ac:dyDescent="0.25">
      <c r="A896" s="46" t="s">
        <v>678</v>
      </c>
      <c r="B896" s="11" t="s">
        <v>672</v>
      </c>
      <c r="C896" s="11" t="s">
        <v>16</v>
      </c>
      <c r="D896" s="11" t="s">
        <v>121</v>
      </c>
      <c r="E896" s="11" t="s">
        <v>679</v>
      </c>
      <c r="F896" s="11"/>
      <c r="G896" s="9">
        <f t="shared" ref="G896:L896" si="442">G897</f>
        <v>186000</v>
      </c>
      <c r="H896" s="9">
        <f t="shared" si="442"/>
        <v>0</v>
      </c>
      <c r="I896" s="9">
        <f t="shared" si="442"/>
        <v>0</v>
      </c>
      <c r="J896" s="9">
        <f t="shared" si="442"/>
        <v>0</v>
      </c>
      <c r="K896" s="9">
        <f t="shared" si="442"/>
        <v>186000</v>
      </c>
      <c r="L896" s="9">
        <f t="shared" si="442"/>
        <v>0</v>
      </c>
    </row>
    <row r="897" spans="1:12" ht="51" x14ac:dyDescent="0.25">
      <c r="A897" s="46" t="s">
        <v>25</v>
      </c>
      <c r="B897" s="11" t="s">
        <v>672</v>
      </c>
      <c r="C897" s="11" t="s">
        <v>16</v>
      </c>
      <c r="D897" s="11" t="s">
        <v>121</v>
      </c>
      <c r="E897" s="11" t="s">
        <v>679</v>
      </c>
      <c r="F897" s="11" t="s">
        <v>557</v>
      </c>
      <c r="G897" s="9">
        <v>186000</v>
      </c>
      <c r="H897" s="9"/>
      <c r="I897" s="9">
        <v>0</v>
      </c>
      <c r="J897" s="9"/>
      <c r="K897" s="9">
        <f>G897+I897</f>
        <v>186000</v>
      </c>
      <c r="L897" s="9">
        <f>H897+J897</f>
        <v>0</v>
      </c>
    </row>
    <row r="898" spans="1:12" ht="25.5" x14ac:dyDescent="0.25">
      <c r="A898" s="45" t="s">
        <v>680</v>
      </c>
      <c r="B898" s="11" t="s">
        <v>672</v>
      </c>
      <c r="C898" s="11" t="s">
        <v>16</v>
      </c>
      <c r="D898" s="11" t="s">
        <v>121</v>
      </c>
      <c r="E898" s="11" t="s">
        <v>681</v>
      </c>
      <c r="F898" s="11"/>
      <c r="G898" s="9">
        <f t="shared" ref="G898:L898" si="443">G899</f>
        <v>1740232.42</v>
      </c>
      <c r="H898" s="9">
        <f t="shared" si="443"/>
        <v>0</v>
      </c>
      <c r="I898" s="9">
        <f t="shared" si="443"/>
        <v>0</v>
      </c>
      <c r="J898" s="9">
        <f t="shared" si="443"/>
        <v>0</v>
      </c>
      <c r="K898" s="9">
        <f t="shared" si="443"/>
        <v>1740232.42</v>
      </c>
      <c r="L898" s="9">
        <f t="shared" si="443"/>
        <v>0</v>
      </c>
    </row>
    <row r="899" spans="1:12" ht="51" x14ac:dyDescent="0.25">
      <c r="A899" s="7" t="s">
        <v>25</v>
      </c>
      <c r="B899" s="11" t="s">
        <v>672</v>
      </c>
      <c r="C899" s="11" t="s">
        <v>16</v>
      </c>
      <c r="D899" s="11" t="s">
        <v>121</v>
      </c>
      <c r="E899" s="11" t="s">
        <v>681</v>
      </c>
      <c r="F899" s="11" t="s">
        <v>557</v>
      </c>
      <c r="G899" s="9">
        <f>1723002.4+17230.02</f>
        <v>1740232.42</v>
      </c>
      <c r="H899" s="9"/>
      <c r="I899" s="9"/>
      <c r="J899" s="9"/>
      <c r="K899" s="9">
        <f t="shared" ref="K899:L904" si="444">G899+I899</f>
        <v>1740232.42</v>
      </c>
      <c r="L899" s="9">
        <f t="shared" si="444"/>
        <v>0</v>
      </c>
    </row>
    <row r="900" spans="1:12" ht="25.5" x14ac:dyDescent="0.25">
      <c r="A900" s="45" t="s">
        <v>682</v>
      </c>
      <c r="B900" s="11" t="s">
        <v>672</v>
      </c>
      <c r="C900" s="11" t="s">
        <v>16</v>
      </c>
      <c r="D900" s="11" t="s">
        <v>121</v>
      </c>
      <c r="E900" s="11" t="s">
        <v>683</v>
      </c>
      <c r="F900" s="11"/>
      <c r="G900" s="9">
        <f>SUM(G901:G902)</f>
        <v>360000</v>
      </c>
      <c r="H900" s="9">
        <f>SUM(H901:H902)</f>
        <v>0</v>
      </c>
      <c r="I900" s="9">
        <f>SUM(I901:I902)</f>
        <v>0</v>
      </c>
      <c r="J900" s="9">
        <f>SUM(J901:J902)</f>
        <v>0</v>
      </c>
      <c r="K900" s="9">
        <f t="shared" si="444"/>
        <v>360000</v>
      </c>
      <c r="L900" s="9">
        <f t="shared" si="444"/>
        <v>0</v>
      </c>
    </row>
    <row r="901" spans="1:12" ht="51" x14ac:dyDescent="0.25">
      <c r="A901" s="7" t="s">
        <v>25</v>
      </c>
      <c r="B901" s="11" t="s">
        <v>672</v>
      </c>
      <c r="C901" s="11" t="s">
        <v>16</v>
      </c>
      <c r="D901" s="11" t="s">
        <v>121</v>
      </c>
      <c r="E901" s="11" t="s">
        <v>683</v>
      </c>
      <c r="F901" s="11" t="s">
        <v>557</v>
      </c>
      <c r="G901" s="9">
        <v>260000</v>
      </c>
      <c r="H901" s="9"/>
      <c r="I901" s="9"/>
      <c r="J901" s="9"/>
      <c r="K901" s="9">
        <f t="shared" si="444"/>
        <v>260000</v>
      </c>
      <c r="L901" s="9">
        <f t="shared" si="444"/>
        <v>0</v>
      </c>
    </row>
    <row r="902" spans="1:12" ht="25.5" x14ac:dyDescent="0.25">
      <c r="A902" s="7" t="s">
        <v>28</v>
      </c>
      <c r="B902" s="11" t="s">
        <v>672</v>
      </c>
      <c r="C902" s="11" t="s">
        <v>16</v>
      </c>
      <c r="D902" s="11" t="s">
        <v>121</v>
      </c>
      <c r="E902" s="11" t="s">
        <v>683</v>
      </c>
      <c r="F902" s="11" t="s">
        <v>379</v>
      </c>
      <c r="G902" s="9">
        <v>100000</v>
      </c>
      <c r="H902" s="9"/>
      <c r="I902" s="9"/>
      <c r="J902" s="9"/>
      <c r="K902" s="9">
        <f t="shared" si="444"/>
        <v>100000</v>
      </c>
      <c r="L902" s="9">
        <f t="shared" si="444"/>
        <v>0</v>
      </c>
    </row>
    <row r="903" spans="1:12" ht="25.5" x14ac:dyDescent="0.25">
      <c r="A903" s="7" t="s">
        <v>46</v>
      </c>
      <c r="B903" s="11" t="s">
        <v>672</v>
      </c>
      <c r="C903" s="11" t="s">
        <v>16</v>
      </c>
      <c r="D903" s="11" t="s">
        <v>121</v>
      </c>
      <c r="E903" s="11" t="s">
        <v>684</v>
      </c>
      <c r="F903" s="8"/>
      <c r="G903" s="9">
        <f>G904</f>
        <v>4722610.01</v>
      </c>
      <c r="H903" s="9">
        <f>H904</f>
        <v>0</v>
      </c>
      <c r="I903" s="9">
        <f>I904</f>
        <v>0</v>
      </c>
      <c r="J903" s="9">
        <f>J904</f>
        <v>0</v>
      </c>
      <c r="K903" s="9">
        <f t="shared" si="444"/>
        <v>4722610.01</v>
      </c>
      <c r="L903" s="9">
        <f t="shared" si="444"/>
        <v>0</v>
      </c>
    </row>
    <row r="904" spans="1:12" ht="51" x14ac:dyDescent="0.25">
      <c r="A904" s="7" t="s">
        <v>25</v>
      </c>
      <c r="B904" s="11" t="s">
        <v>672</v>
      </c>
      <c r="C904" s="11" t="s">
        <v>16</v>
      </c>
      <c r="D904" s="11" t="s">
        <v>121</v>
      </c>
      <c r="E904" s="11" t="s">
        <v>684</v>
      </c>
      <c r="F904" s="8">
        <v>100</v>
      </c>
      <c r="G904" s="9">
        <f>4675864.66+46745.35</f>
        <v>4722610.01</v>
      </c>
      <c r="H904" s="9"/>
      <c r="I904" s="9"/>
      <c r="J904" s="9"/>
      <c r="K904" s="9">
        <f t="shared" si="444"/>
        <v>4722610.01</v>
      </c>
      <c r="L904" s="9">
        <f t="shared" si="444"/>
        <v>0</v>
      </c>
    </row>
    <row r="905" spans="1:12" x14ac:dyDescent="0.25">
      <c r="A905" s="7" t="s">
        <v>57</v>
      </c>
      <c r="B905" s="11" t="s">
        <v>672</v>
      </c>
      <c r="C905" s="11" t="s">
        <v>16</v>
      </c>
      <c r="D905" s="11" t="s">
        <v>58</v>
      </c>
      <c r="E905" s="11"/>
      <c r="F905" s="8"/>
      <c r="G905" s="9">
        <f>G906</f>
        <v>432500</v>
      </c>
      <c r="H905" s="9">
        <f t="shared" ref="H905:L905" si="445">H906</f>
        <v>0</v>
      </c>
      <c r="I905" s="9">
        <f t="shared" si="445"/>
        <v>0</v>
      </c>
      <c r="J905" s="9">
        <f t="shared" si="445"/>
        <v>0</v>
      </c>
      <c r="K905" s="9">
        <f t="shared" si="445"/>
        <v>432500</v>
      </c>
      <c r="L905" s="9">
        <f t="shared" si="445"/>
        <v>0</v>
      </c>
    </row>
    <row r="906" spans="1:12" ht="25.5" x14ac:dyDescent="0.25">
      <c r="A906" s="7" t="s">
        <v>685</v>
      </c>
      <c r="B906" s="11" t="s">
        <v>672</v>
      </c>
      <c r="C906" s="11" t="s">
        <v>16</v>
      </c>
      <c r="D906" s="11" t="s">
        <v>58</v>
      </c>
      <c r="E906" s="11" t="s">
        <v>33</v>
      </c>
      <c r="F906" s="8"/>
      <c r="G906" s="9">
        <f>G907+G914</f>
        <v>432500</v>
      </c>
      <c r="H906" s="9">
        <f>H907+H914</f>
        <v>0</v>
      </c>
      <c r="I906" s="9">
        <f>I907+I914</f>
        <v>0</v>
      </c>
      <c r="J906" s="9">
        <f>J907+J914</f>
        <v>0</v>
      </c>
      <c r="K906" s="9">
        <f>K907+K914</f>
        <v>432500</v>
      </c>
      <c r="L906" s="9">
        <f>L907+L914</f>
        <v>0</v>
      </c>
    </row>
    <row r="907" spans="1:12" ht="25.5" x14ac:dyDescent="0.25">
      <c r="A907" s="7" t="s">
        <v>304</v>
      </c>
      <c r="B907" s="11" t="s">
        <v>672</v>
      </c>
      <c r="C907" s="11" t="s">
        <v>16</v>
      </c>
      <c r="D907" s="11" t="s">
        <v>58</v>
      </c>
      <c r="E907" s="11" t="s">
        <v>69</v>
      </c>
      <c r="F907" s="8"/>
      <c r="G907" s="9">
        <f>G908+G911</f>
        <v>312000</v>
      </c>
      <c r="H907" s="9">
        <f t="shared" ref="H907:L907" si="446">H908+H911</f>
        <v>0</v>
      </c>
      <c r="I907" s="9">
        <f t="shared" si="446"/>
        <v>0</v>
      </c>
      <c r="J907" s="9">
        <f t="shared" si="446"/>
        <v>0</v>
      </c>
      <c r="K907" s="9">
        <f t="shared" si="446"/>
        <v>312000</v>
      </c>
      <c r="L907" s="9">
        <f t="shared" si="446"/>
        <v>0</v>
      </c>
    </row>
    <row r="908" spans="1:12" ht="63.75" x14ac:dyDescent="0.25">
      <c r="A908" s="7" t="s">
        <v>437</v>
      </c>
      <c r="B908" s="11" t="s">
        <v>672</v>
      </c>
      <c r="C908" s="11" t="s">
        <v>16</v>
      </c>
      <c r="D908" s="11" t="s">
        <v>58</v>
      </c>
      <c r="E908" s="11" t="s">
        <v>71</v>
      </c>
      <c r="F908" s="8"/>
      <c r="G908" s="9">
        <f t="shared" ref="G908:L909" si="447">G909</f>
        <v>240000</v>
      </c>
      <c r="H908" s="9">
        <f t="shared" si="447"/>
        <v>0</v>
      </c>
      <c r="I908" s="9">
        <f t="shared" si="447"/>
        <v>0</v>
      </c>
      <c r="J908" s="9">
        <f t="shared" si="447"/>
        <v>0</v>
      </c>
      <c r="K908" s="9">
        <f t="shared" si="447"/>
        <v>240000</v>
      </c>
      <c r="L908" s="9">
        <f t="shared" si="447"/>
        <v>0</v>
      </c>
    </row>
    <row r="909" spans="1:12" ht="38.25" x14ac:dyDescent="0.25">
      <c r="A909" s="7" t="s">
        <v>72</v>
      </c>
      <c r="B909" s="11" t="s">
        <v>672</v>
      </c>
      <c r="C909" s="11" t="s">
        <v>16</v>
      </c>
      <c r="D909" s="11" t="s">
        <v>58</v>
      </c>
      <c r="E909" s="11" t="s">
        <v>73</v>
      </c>
      <c r="F909" s="8"/>
      <c r="G909" s="9">
        <f t="shared" si="447"/>
        <v>240000</v>
      </c>
      <c r="H909" s="9">
        <f t="shared" si="447"/>
        <v>0</v>
      </c>
      <c r="I909" s="9">
        <f t="shared" si="447"/>
        <v>0</v>
      </c>
      <c r="J909" s="9">
        <f t="shared" si="447"/>
        <v>0</v>
      </c>
      <c r="K909" s="9">
        <f t="shared" si="447"/>
        <v>240000</v>
      </c>
      <c r="L909" s="9">
        <f t="shared" si="447"/>
        <v>0</v>
      </c>
    </row>
    <row r="910" spans="1:12" ht="25.5" x14ac:dyDescent="0.25">
      <c r="A910" s="7" t="s">
        <v>28</v>
      </c>
      <c r="B910" s="11" t="s">
        <v>672</v>
      </c>
      <c r="C910" s="11" t="s">
        <v>16</v>
      </c>
      <c r="D910" s="11" t="s">
        <v>58</v>
      </c>
      <c r="E910" s="11" t="s">
        <v>73</v>
      </c>
      <c r="F910" s="8">
        <v>200</v>
      </c>
      <c r="G910" s="9">
        <f>280000-40000</f>
        <v>240000</v>
      </c>
      <c r="H910" s="9"/>
      <c r="I910" s="9"/>
      <c r="J910" s="9"/>
      <c r="K910" s="9">
        <f>G910+I910</f>
        <v>240000</v>
      </c>
      <c r="L910" s="9">
        <f>H910+J910</f>
        <v>0</v>
      </c>
    </row>
    <row r="911" spans="1:12" ht="38.25" x14ac:dyDescent="0.25">
      <c r="A911" s="7" t="s">
        <v>686</v>
      </c>
      <c r="B911" s="11" t="s">
        <v>672</v>
      </c>
      <c r="C911" s="11" t="s">
        <v>16</v>
      </c>
      <c r="D911" s="11" t="s">
        <v>58</v>
      </c>
      <c r="E911" s="11" t="s">
        <v>78</v>
      </c>
      <c r="F911" s="8"/>
      <c r="G911" s="9">
        <f>G912</f>
        <v>72000</v>
      </c>
      <c r="H911" s="9">
        <f>H912</f>
        <v>0</v>
      </c>
      <c r="I911" s="9">
        <f t="shared" ref="I911:L912" si="448">I912</f>
        <v>0</v>
      </c>
      <c r="J911" s="9">
        <f t="shared" si="448"/>
        <v>0</v>
      </c>
      <c r="K911" s="9">
        <f t="shared" si="448"/>
        <v>72000</v>
      </c>
      <c r="L911" s="9">
        <f t="shared" si="448"/>
        <v>0</v>
      </c>
    </row>
    <row r="912" spans="1:12" ht="38.25" x14ac:dyDescent="0.25">
      <c r="A912" s="7" t="s">
        <v>72</v>
      </c>
      <c r="B912" s="11" t="s">
        <v>672</v>
      </c>
      <c r="C912" s="11" t="s">
        <v>16</v>
      </c>
      <c r="D912" s="11" t="s">
        <v>58</v>
      </c>
      <c r="E912" s="11" t="s">
        <v>79</v>
      </c>
      <c r="F912" s="8"/>
      <c r="G912" s="9">
        <f>G913</f>
        <v>72000</v>
      </c>
      <c r="H912" s="9">
        <f>H913</f>
        <v>0</v>
      </c>
      <c r="I912" s="9">
        <f t="shared" si="448"/>
        <v>0</v>
      </c>
      <c r="J912" s="9">
        <f t="shared" si="448"/>
        <v>0</v>
      </c>
      <c r="K912" s="9">
        <f t="shared" si="448"/>
        <v>72000</v>
      </c>
      <c r="L912" s="9">
        <f t="shared" si="448"/>
        <v>0</v>
      </c>
    </row>
    <row r="913" spans="1:12" ht="25.5" x14ac:dyDescent="0.25">
      <c r="A913" s="7" t="s">
        <v>28</v>
      </c>
      <c r="B913" s="11" t="s">
        <v>672</v>
      </c>
      <c r="C913" s="11" t="s">
        <v>16</v>
      </c>
      <c r="D913" s="11" t="s">
        <v>58</v>
      </c>
      <c r="E913" s="11" t="s">
        <v>79</v>
      </c>
      <c r="F913" s="8">
        <v>200</v>
      </c>
      <c r="G913" s="9">
        <v>72000</v>
      </c>
      <c r="H913" s="9"/>
      <c r="I913" s="9"/>
      <c r="J913" s="9"/>
      <c r="K913" s="9">
        <f>G913+I913</f>
        <v>72000</v>
      </c>
      <c r="L913" s="9">
        <f>H913+J913</f>
        <v>0</v>
      </c>
    </row>
    <row r="914" spans="1:12" ht="25.5" x14ac:dyDescent="0.25">
      <c r="A914" s="7" t="s">
        <v>314</v>
      </c>
      <c r="B914" s="11" t="s">
        <v>672</v>
      </c>
      <c r="C914" s="11" t="s">
        <v>16</v>
      </c>
      <c r="D914" s="11" t="s">
        <v>58</v>
      </c>
      <c r="E914" s="11" t="s">
        <v>35</v>
      </c>
      <c r="F914" s="8"/>
      <c r="G914" s="9">
        <f t="shared" ref="G914:L914" si="449">+G915</f>
        <v>120500</v>
      </c>
      <c r="H914" s="9">
        <f t="shared" si="449"/>
        <v>0</v>
      </c>
      <c r="I914" s="9">
        <f t="shared" si="449"/>
        <v>0</v>
      </c>
      <c r="J914" s="9">
        <f t="shared" si="449"/>
        <v>0</v>
      </c>
      <c r="K914" s="9">
        <f t="shared" si="449"/>
        <v>120500</v>
      </c>
      <c r="L914" s="9">
        <f t="shared" si="449"/>
        <v>0</v>
      </c>
    </row>
    <row r="915" spans="1:12" ht="51" x14ac:dyDescent="0.25">
      <c r="A915" s="7" t="s">
        <v>43</v>
      </c>
      <c r="B915" s="11" t="s">
        <v>672</v>
      </c>
      <c r="C915" s="11" t="s">
        <v>16</v>
      </c>
      <c r="D915" s="11" t="s">
        <v>58</v>
      </c>
      <c r="E915" s="11" t="s">
        <v>44</v>
      </c>
      <c r="F915" s="8"/>
      <c r="G915" s="9">
        <f t="shared" ref="G915:L915" si="450">G916</f>
        <v>120500</v>
      </c>
      <c r="H915" s="9">
        <f t="shared" si="450"/>
        <v>0</v>
      </c>
      <c r="I915" s="9">
        <f t="shared" si="450"/>
        <v>0</v>
      </c>
      <c r="J915" s="9">
        <f t="shared" si="450"/>
        <v>0</v>
      </c>
      <c r="K915" s="9">
        <f t="shared" si="450"/>
        <v>120500</v>
      </c>
      <c r="L915" s="9">
        <f t="shared" si="450"/>
        <v>0</v>
      </c>
    </row>
    <row r="916" spans="1:12" x14ac:dyDescent="0.25">
      <c r="A916" s="7" t="s">
        <v>83</v>
      </c>
      <c r="B916" s="11" t="s">
        <v>672</v>
      </c>
      <c r="C916" s="11" t="s">
        <v>16</v>
      </c>
      <c r="D916" s="11" t="s">
        <v>58</v>
      </c>
      <c r="E916" s="11" t="s">
        <v>84</v>
      </c>
      <c r="F916" s="8"/>
      <c r="G916" s="9">
        <f t="shared" ref="G916:L916" si="451">SUM(G917:G918)</f>
        <v>120500</v>
      </c>
      <c r="H916" s="9">
        <f t="shared" si="451"/>
        <v>0</v>
      </c>
      <c r="I916" s="9">
        <f t="shared" si="451"/>
        <v>0</v>
      </c>
      <c r="J916" s="9">
        <f t="shared" si="451"/>
        <v>0</v>
      </c>
      <c r="K916" s="9">
        <f t="shared" si="451"/>
        <v>120500</v>
      </c>
      <c r="L916" s="9">
        <f t="shared" si="451"/>
        <v>0</v>
      </c>
    </row>
    <row r="917" spans="1:12" ht="25.5" x14ac:dyDescent="0.25">
      <c r="A917" s="7" t="s">
        <v>28</v>
      </c>
      <c r="B917" s="11" t="s">
        <v>672</v>
      </c>
      <c r="C917" s="11" t="s">
        <v>16</v>
      </c>
      <c r="D917" s="11" t="s">
        <v>58</v>
      </c>
      <c r="E917" s="11" t="s">
        <v>84</v>
      </c>
      <c r="F917" s="8">
        <v>200</v>
      </c>
      <c r="G917" s="9">
        <v>117500</v>
      </c>
      <c r="H917" s="9"/>
      <c r="I917" s="9"/>
      <c r="J917" s="9"/>
      <c r="K917" s="9">
        <f>G917+I917</f>
        <v>117500</v>
      </c>
      <c r="L917" s="9">
        <f>H917+J917</f>
        <v>0</v>
      </c>
    </row>
    <row r="918" spans="1:12" x14ac:dyDescent="0.25">
      <c r="A918" s="7" t="s">
        <v>56</v>
      </c>
      <c r="B918" s="11" t="s">
        <v>672</v>
      </c>
      <c r="C918" s="11" t="s">
        <v>16</v>
      </c>
      <c r="D918" s="11" t="s">
        <v>58</v>
      </c>
      <c r="E918" s="11" t="s">
        <v>84</v>
      </c>
      <c r="F918" s="8">
        <v>800</v>
      </c>
      <c r="G918" s="9">
        <v>3000</v>
      </c>
      <c r="H918" s="9"/>
      <c r="I918" s="9"/>
      <c r="J918" s="9"/>
      <c r="K918" s="9">
        <f>G918+I918</f>
        <v>3000</v>
      </c>
      <c r="L918" s="9">
        <f>H918+J918</f>
        <v>0</v>
      </c>
    </row>
    <row r="919" spans="1:12" s="44" customFormat="1" x14ac:dyDescent="0.25">
      <c r="A919" s="43" t="s">
        <v>687</v>
      </c>
      <c r="B919" s="23" t="s">
        <v>688</v>
      </c>
      <c r="C919" s="23"/>
      <c r="D919" s="23"/>
      <c r="E919" s="23"/>
      <c r="F919" s="23"/>
      <c r="G919" s="30">
        <f t="shared" ref="G919:L919" si="452">G920</f>
        <v>2780880.96</v>
      </c>
      <c r="H919" s="30">
        <f t="shared" si="452"/>
        <v>0</v>
      </c>
      <c r="I919" s="30">
        <f t="shared" si="452"/>
        <v>0</v>
      </c>
      <c r="J919" s="30">
        <f t="shared" si="452"/>
        <v>0</v>
      </c>
      <c r="K919" s="30">
        <f t="shared" si="452"/>
        <v>2780880.96</v>
      </c>
      <c r="L919" s="30">
        <f t="shared" si="452"/>
        <v>0</v>
      </c>
    </row>
    <row r="920" spans="1:12" x14ac:dyDescent="0.25">
      <c r="A920" s="10" t="s">
        <v>15</v>
      </c>
      <c r="B920" s="11" t="s">
        <v>688</v>
      </c>
      <c r="C920" s="11" t="s">
        <v>16</v>
      </c>
      <c r="D920" s="11"/>
      <c r="E920" s="11"/>
      <c r="F920" s="11"/>
      <c r="G920" s="9">
        <f>G921+G937</f>
        <v>2780880.96</v>
      </c>
      <c r="H920" s="9">
        <f>H921+H937</f>
        <v>0</v>
      </c>
      <c r="I920" s="9">
        <f>I921+I937</f>
        <v>0</v>
      </c>
      <c r="J920" s="9">
        <f>J921+J937</f>
        <v>0</v>
      </c>
      <c r="K920" s="9">
        <f>K921+K937</f>
        <v>2780880.96</v>
      </c>
      <c r="L920" s="9">
        <f>L921+L937</f>
        <v>0</v>
      </c>
    </row>
    <row r="921" spans="1:12" ht="38.25" x14ac:dyDescent="0.25">
      <c r="A921" s="7" t="s">
        <v>689</v>
      </c>
      <c r="B921" s="11" t="s">
        <v>688</v>
      </c>
      <c r="C921" s="11" t="s">
        <v>16</v>
      </c>
      <c r="D921" s="11" t="s">
        <v>206</v>
      </c>
      <c r="E921" s="11"/>
      <c r="F921" s="11"/>
      <c r="G921" s="9">
        <f>G922+G931</f>
        <v>2602980.96</v>
      </c>
      <c r="H921" s="9">
        <f>H922+H931</f>
        <v>0</v>
      </c>
      <c r="I921" s="9">
        <f>I922+I931</f>
        <v>0</v>
      </c>
      <c r="J921" s="9">
        <f>J922+J931</f>
        <v>0</v>
      </c>
      <c r="K921" s="9">
        <f>K922+K931</f>
        <v>2602980.96</v>
      </c>
      <c r="L921" s="9">
        <f>L922+L931</f>
        <v>0</v>
      </c>
    </row>
    <row r="922" spans="1:12" ht="25.5" x14ac:dyDescent="0.25">
      <c r="A922" s="7" t="s">
        <v>32</v>
      </c>
      <c r="B922" s="11" t="s">
        <v>688</v>
      </c>
      <c r="C922" s="11" t="s">
        <v>16</v>
      </c>
      <c r="D922" s="11" t="s">
        <v>206</v>
      </c>
      <c r="E922" s="11" t="s">
        <v>33</v>
      </c>
      <c r="F922" s="8"/>
      <c r="G922" s="9">
        <f t="shared" ref="G922:L922" si="453">G923</f>
        <v>150000</v>
      </c>
      <c r="H922" s="9">
        <f t="shared" si="453"/>
        <v>0</v>
      </c>
      <c r="I922" s="9">
        <f t="shared" si="453"/>
        <v>0</v>
      </c>
      <c r="J922" s="9">
        <f t="shared" si="453"/>
        <v>0</v>
      </c>
      <c r="K922" s="9">
        <f t="shared" si="453"/>
        <v>150000</v>
      </c>
      <c r="L922" s="9">
        <f t="shared" si="453"/>
        <v>0</v>
      </c>
    </row>
    <row r="923" spans="1:12" ht="25.5" x14ac:dyDescent="0.25">
      <c r="A923" s="7" t="s">
        <v>34</v>
      </c>
      <c r="B923" s="11" t="s">
        <v>688</v>
      </c>
      <c r="C923" s="11" t="s">
        <v>16</v>
      </c>
      <c r="D923" s="11" t="s">
        <v>206</v>
      </c>
      <c r="E923" s="11" t="s">
        <v>35</v>
      </c>
      <c r="F923" s="8"/>
      <c r="G923" s="9">
        <f>G924+G928</f>
        <v>150000</v>
      </c>
      <c r="H923" s="9">
        <f t="shared" ref="H923:L923" si="454">H924+H928</f>
        <v>0</v>
      </c>
      <c r="I923" s="9">
        <f t="shared" si="454"/>
        <v>0</v>
      </c>
      <c r="J923" s="9">
        <f t="shared" si="454"/>
        <v>0</v>
      </c>
      <c r="K923" s="9">
        <f t="shared" si="454"/>
        <v>150000</v>
      </c>
      <c r="L923" s="9">
        <f t="shared" si="454"/>
        <v>0</v>
      </c>
    </row>
    <row r="924" spans="1:12" ht="38.25" x14ac:dyDescent="0.25">
      <c r="A924" s="7" t="s">
        <v>36</v>
      </c>
      <c r="B924" s="11" t="s">
        <v>688</v>
      </c>
      <c r="C924" s="11" t="s">
        <v>16</v>
      </c>
      <c r="D924" s="11" t="s">
        <v>206</v>
      </c>
      <c r="E924" s="11" t="s">
        <v>37</v>
      </c>
      <c r="F924" s="8"/>
      <c r="G924" s="9">
        <f>+G925</f>
        <v>100000</v>
      </c>
      <c r="H924" s="9">
        <f t="shared" ref="H924:L924" si="455">+H925</f>
        <v>0</v>
      </c>
      <c r="I924" s="9">
        <f t="shared" si="455"/>
        <v>0</v>
      </c>
      <c r="J924" s="9">
        <f t="shared" si="455"/>
        <v>0</v>
      </c>
      <c r="K924" s="9">
        <f t="shared" si="455"/>
        <v>100000</v>
      </c>
      <c r="L924" s="9">
        <f t="shared" si="455"/>
        <v>0</v>
      </c>
    </row>
    <row r="925" spans="1:12" x14ac:dyDescent="0.25">
      <c r="A925" s="7" t="s">
        <v>38</v>
      </c>
      <c r="B925" s="11" t="s">
        <v>688</v>
      </c>
      <c r="C925" s="11" t="s">
        <v>16</v>
      </c>
      <c r="D925" s="11" t="s">
        <v>206</v>
      </c>
      <c r="E925" s="11" t="s">
        <v>39</v>
      </c>
      <c r="F925" s="8"/>
      <c r="G925" s="9">
        <f t="shared" ref="G925:L925" si="456">SUM(G926:G927)</f>
        <v>100000</v>
      </c>
      <c r="H925" s="9">
        <f t="shared" si="456"/>
        <v>0</v>
      </c>
      <c r="I925" s="9">
        <f t="shared" si="456"/>
        <v>0</v>
      </c>
      <c r="J925" s="9">
        <f t="shared" si="456"/>
        <v>0</v>
      </c>
      <c r="K925" s="9">
        <f t="shared" si="456"/>
        <v>100000</v>
      </c>
      <c r="L925" s="9">
        <f t="shared" si="456"/>
        <v>0</v>
      </c>
    </row>
    <row r="926" spans="1:12" ht="51" x14ac:dyDescent="0.25">
      <c r="A926" s="7" t="s">
        <v>25</v>
      </c>
      <c r="B926" s="11" t="s">
        <v>688</v>
      </c>
      <c r="C926" s="11" t="s">
        <v>16</v>
      </c>
      <c r="D926" s="11" t="s">
        <v>206</v>
      </c>
      <c r="E926" s="11" t="s">
        <v>39</v>
      </c>
      <c r="F926" s="8">
        <v>100</v>
      </c>
      <c r="G926" s="9">
        <f>35000+35000</f>
        <v>70000</v>
      </c>
      <c r="H926" s="9"/>
      <c r="I926" s="9"/>
      <c r="J926" s="9"/>
      <c r="K926" s="9">
        <f t="shared" ref="K926:L930" si="457">G926+I926</f>
        <v>70000</v>
      </c>
      <c r="L926" s="9">
        <f t="shared" si="457"/>
        <v>0</v>
      </c>
    </row>
    <row r="927" spans="1:12" ht="25.5" x14ac:dyDescent="0.25">
      <c r="A927" s="7" t="s">
        <v>28</v>
      </c>
      <c r="B927" s="11" t="s">
        <v>688</v>
      </c>
      <c r="C927" s="11" t="s">
        <v>16</v>
      </c>
      <c r="D927" s="11" t="s">
        <v>206</v>
      </c>
      <c r="E927" s="11" t="s">
        <v>39</v>
      </c>
      <c r="F927" s="8">
        <v>200</v>
      </c>
      <c r="G927" s="9">
        <f>15000+15000</f>
        <v>30000</v>
      </c>
      <c r="H927" s="9"/>
      <c r="I927" s="9"/>
      <c r="J927" s="9"/>
      <c r="K927" s="9">
        <f t="shared" si="457"/>
        <v>30000</v>
      </c>
      <c r="L927" s="9">
        <f t="shared" si="457"/>
        <v>0</v>
      </c>
    </row>
    <row r="928" spans="1:12" ht="51" x14ac:dyDescent="0.25">
      <c r="A928" s="7" t="s">
        <v>43</v>
      </c>
      <c r="B928" s="11" t="s">
        <v>688</v>
      </c>
      <c r="C928" s="11" t="s">
        <v>16</v>
      </c>
      <c r="D928" s="11" t="s">
        <v>206</v>
      </c>
      <c r="E928" s="11" t="s">
        <v>44</v>
      </c>
      <c r="F928" s="8"/>
      <c r="G928" s="9">
        <f>G929</f>
        <v>50000</v>
      </c>
      <c r="H928" s="9">
        <f t="shared" ref="H928:L929" si="458">H929</f>
        <v>0</v>
      </c>
      <c r="I928" s="9">
        <f t="shared" si="458"/>
        <v>0</v>
      </c>
      <c r="J928" s="9">
        <f t="shared" si="458"/>
        <v>0</v>
      </c>
      <c r="K928" s="9">
        <f t="shared" si="458"/>
        <v>50000</v>
      </c>
      <c r="L928" s="9">
        <f t="shared" si="458"/>
        <v>0</v>
      </c>
    </row>
    <row r="929" spans="1:12" ht="51" x14ac:dyDescent="0.25">
      <c r="A929" s="7" t="s">
        <v>29</v>
      </c>
      <c r="B929" s="11" t="s">
        <v>688</v>
      </c>
      <c r="C929" s="11" t="s">
        <v>16</v>
      </c>
      <c r="D929" s="11" t="s">
        <v>206</v>
      </c>
      <c r="E929" s="11" t="s">
        <v>45</v>
      </c>
      <c r="F929" s="8"/>
      <c r="G929" s="9">
        <f>G930</f>
        <v>50000</v>
      </c>
      <c r="H929" s="9">
        <f t="shared" si="458"/>
        <v>0</v>
      </c>
      <c r="I929" s="9">
        <f t="shared" si="458"/>
        <v>0</v>
      </c>
      <c r="J929" s="9">
        <f t="shared" si="458"/>
        <v>0</v>
      </c>
      <c r="K929" s="9">
        <f t="shared" si="458"/>
        <v>50000</v>
      </c>
      <c r="L929" s="9">
        <f t="shared" si="458"/>
        <v>0</v>
      </c>
    </row>
    <row r="930" spans="1:12" ht="51" x14ac:dyDescent="0.25">
      <c r="A930" s="7" t="s">
        <v>25</v>
      </c>
      <c r="B930" s="11" t="s">
        <v>688</v>
      </c>
      <c r="C930" s="11" t="s">
        <v>16</v>
      </c>
      <c r="D930" s="11" t="s">
        <v>206</v>
      </c>
      <c r="E930" s="11" t="s">
        <v>45</v>
      </c>
      <c r="F930" s="8">
        <v>100</v>
      </c>
      <c r="G930" s="9">
        <v>50000</v>
      </c>
      <c r="H930" s="9"/>
      <c r="I930" s="9"/>
      <c r="J930" s="9"/>
      <c r="K930" s="9">
        <f t="shared" si="457"/>
        <v>50000</v>
      </c>
      <c r="L930" s="9">
        <f t="shared" si="457"/>
        <v>0</v>
      </c>
    </row>
    <row r="931" spans="1:12" x14ac:dyDescent="0.25">
      <c r="A931" s="7" t="s">
        <v>19</v>
      </c>
      <c r="B931" s="11" t="s">
        <v>688</v>
      </c>
      <c r="C931" s="11" t="s">
        <v>16</v>
      </c>
      <c r="D931" s="11" t="s">
        <v>206</v>
      </c>
      <c r="E931" s="11" t="s">
        <v>20</v>
      </c>
      <c r="F931" s="8"/>
      <c r="G931" s="9">
        <f t="shared" ref="G931:L931" si="459">G932</f>
        <v>2452980.96</v>
      </c>
      <c r="H931" s="9">
        <f t="shared" si="459"/>
        <v>0</v>
      </c>
      <c r="I931" s="9">
        <f t="shared" si="459"/>
        <v>0</v>
      </c>
      <c r="J931" s="9">
        <f t="shared" si="459"/>
        <v>0</v>
      </c>
      <c r="K931" s="9">
        <f t="shared" si="459"/>
        <v>2452980.96</v>
      </c>
      <c r="L931" s="9">
        <f t="shared" si="459"/>
        <v>0</v>
      </c>
    </row>
    <row r="932" spans="1:12" ht="25.5" x14ac:dyDescent="0.25">
      <c r="A932" s="13" t="s">
        <v>690</v>
      </c>
      <c r="B932" s="11" t="s">
        <v>688</v>
      </c>
      <c r="C932" s="11" t="s">
        <v>16</v>
      </c>
      <c r="D932" s="11" t="s">
        <v>206</v>
      </c>
      <c r="E932" s="11" t="s">
        <v>691</v>
      </c>
      <c r="F932" s="11"/>
      <c r="G932" s="9">
        <f>G935+G933</f>
        <v>2452980.96</v>
      </c>
      <c r="H932" s="9">
        <f t="shared" ref="H932:L932" si="460">H935+H933</f>
        <v>0</v>
      </c>
      <c r="I932" s="9">
        <f t="shared" si="460"/>
        <v>0</v>
      </c>
      <c r="J932" s="9">
        <f t="shared" si="460"/>
        <v>0</v>
      </c>
      <c r="K932" s="9">
        <f t="shared" si="460"/>
        <v>2452980.96</v>
      </c>
      <c r="L932" s="9">
        <f t="shared" si="460"/>
        <v>0</v>
      </c>
    </row>
    <row r="933" spans="1:12" ht="38.25" x14ac:dyDescent="0.25">
      <c r="A933" s="13" t="s">
        <v>692</v>
      </c>
      <c r="B933" s="11" t="s">
        <v>688</v>
      </c>
      <c r="C933" s="11" t="s">
        <v>16</v>
      </c>
      <c r="D933" s="11" t="s">
        <v>206</v>
      </c>
      <c r="E933" s="11" t="s">
        <v>693</v>
      </c>
      <c r="F933" s="11"/>
      <c r="G933" s="9">
        <f t="shared" ref="G933:L933" si="461">G934</f>
        <v>1244938.83</v>
      </c>
      <c r="H933" s="9">
        <f t="shared" si="461"/>
        <v>0</v>
      </c>
      <c r="I933" s="9">
        <f t="shared" si="461"/>
        <v>0</v>
      </c>
      <c r="J933" s="9">
        <f t="shared" si="461"/>
        <v>0</v>
      </c>
      <c r="K933" s="9">
        <f t="shared" si="461"/>
        <v>1244938.83</v>
      </c>
      <c r="L933" s="9">
        <f t="shared" si="461"/>
        <v>0</v>
      </c>
    </row>
    <row r="934" spans="1:12" ht="51" x14ac:dyDescent="0.25">
      <c r="A934" s="7" t="s">
        <v>25</v>
      </c>
      <c r="B934" s="11" t="s">
        <v>688</v>
      </c>
      <c r="C934" s="11" t="s">
        <v>16</v>
      </c>
      <c r="D934" s="11" t="s">
        <v>206</v>
      </c>
      <c r="E934" s="11" t="s">
        <v>693</v>
      </c>
      <c r="F934" s="11" t="s">
        <v>557</v>
      </c>
      <c r="G934" s="9">
        <f>1485877.59-253264.89+12326.13</f>
        <v>1244938.83</v>
      </c>
      <c r="H934" s="9"/>
      <c r="I934" s="9"/>
      <c r="J934" s="9"/>
      <c r="K934" s="9">
        <f t="shared" ref="K934:L936" si="462">G934+I934</f>
        <v>1244938.83</v>
      </c>
      <c r="L934" s="9">
        <f t="shared" si="462"/>
        <v>0</v>
      </c>
    </row>
    <row r="935" spans="1:12" ht="25.5" x14ac:dyDescent="0.25">
      <c r="A935" s="7" t="s">
        <v>46</v>
      </c>
      <c r="B935" s="11" t="s">
        <v>688</v>
      </c>
      <c r="C935" s="11" t="s">
        <v>16</v>
      </c>
      <c r="D935" s="11" t="s">
        <v>206</v>
      </c>
      <c r="E935" s="11" t="s">
        <v>694</v>
      </c>
      <c r="F935" s="8"/>
      <c r="G935" s="9">
        <f>G936</f>
        <v>1208042.1299999999</v>
      </c>
      <c r="H935" s="9">
        <f>H936</f>
        <v>0</v>
      </c>
      <c r="I935" s="9">
        <f>I936</f>
        <v>0</v>
      </c>
      <c r="J935" s="9">
        <f>J936</f>
        <v>0</v>
      </c>
      <c r="K935" s="9">
        <f t="shared" si="462"/>
        <v>1208042.1299999999</v>
      </c>
      <c r="L935" s="9">
        <f t="shared" si="462"/>
        <v>0</v>
      </c>
    </row>
    <row r="936" spans="1:12" ht="51" x14ac:dyDescent="0.25">
      <c r="A936" s="7" t="s">
        <v>25</v>
      </c>
      <c r="B936" s="11" t="s">
        <v>688</v>
      </c>
      <c r="C936" s="11" t="s">
        <v>16</v>
      </c>
      <c r="D936" s="11" t="s">
        <v>206</v>
      </c>
      <c r="E936" s="11" t="s">
        <v>694</v>
      </c>
      <c r="F936" s="8">
        <v>100</v>
      </c>
      <c r="G936" s="9">
        <f>1199685.63-3642.38+11998.88</f>
        <v>1208042.1299999999</v>
      </c>
      <c r="H936" s="9"/>
      <c r="I936" s="9"/>
      <c r="J936" s="9"/>
      <c r="K936" s="9">
        <f t="shared" si="462"/>
        <v>1208042.1299999999</v>
      </c>
      <c r="L936" s="9">
        <f t="shared" si="462"/>
        <v>0</v>
      </c>
    </row>
    <row r="937" spans="1:12" x14ac:dyDescent="0.25">
      <c r="A937" s="7" t="s">
        <v>57</v>
      </c>
      <c r="B937" s="11" t="s">
        <v>688</v>
      </c>
      <c r="C937" s="11" t="s">
        <v>16</v>
      </c>
      <c r="D937" s="11" t="s">
        <v>58</v>
      </c>
      <c r="E937" s="11"/>
      <c r="F937" s="8"/>
      <c r="G937" s="9">
        <f t="shared" ref="G937:L937" si="463">G938</f>
        <v>177900</v>
      </c>
      <c r="H937" s="9">
        <f t="shared" si="463"/>
        <v>0</v>
      </c>
      <c r="I937" s="9">
        <f t="shared" si="463"/>
        <v>0</v>
      </c>
      <c r="J937" s="9">
        <f t="shared" si="463"/>
        <v>0</v>
      </c>
      <c r="K937" s="9">
        <f t="shared" si="463"/>
        <v>177900</v>
      </c>
      <c r="L937" s="9">
        <f t="shared" si="463"/>
        <v>0</v>
      </c>
    </row>
    <row r="938" spans="1:12" ht="25.5" x14ac:dyDescent="0.25">
      <c r="A938" s="7" t="s">
        <v>32</v>
      </c>
      <c r="B938" s="11" t="s">
        <v>688</v>
      </c>
      <c r="C938" s="11" t="s">
        <v>16</v>
      </c>
      <c r="D938" s="11" t="s">
        <v>58</v>
      </c>
      <c r="E938" s="11" t="s">
        <v>33</v>
      </c>
      <c r="F938" s="8"/>
      <c r="G938" s="9">
        <f>G939+G943</f>
        <v>177900</v>
      </c>
      <c r="H938" s="9">
        <f>H939+H943</f>
        <v>0</v>
      </c>
      <c r="I938" s="9">
        <f>I939+I943</f>
        <v>0</v>
      </c>
      <c r="J938" s="9">
        <f>J939+J943</f>
        <v>0</v>
      </c>
      <c r="K938" s="9">
        <f>K939+K943</f>
        <v>177900</v>
      </c>
      <c r="L938" s="9">
        <f>L939+L943</f>
        <v>0</v>
      </c>
    </row>
    <row r="939" spans="1:12" ht="38.25" x14ac:dyDescent="0.25">
      <c r="A939" s="7" t="s">
        <v>68</v>
      </c>
      <c r="B939" s="11" t="s">
        <v>688</v>
      </c>
      <c r="C939" s="11" t="s">
        <v>16</v>
      </c>
      <c r="D939" s="11" t="s">
        <v>58</v>
      </c>
      <c r="E939" s="11" t="s">
        <v>69</v>
      </c>
      <c r="F939" s="8"/>
      <c r="G939" s="9">
        <f>G940</f>
        <v>105000</v>
      </c>
      <c r="H939" s="9">
        <f t="shared" ref="H939:L939" si="464">H940</f>
        <v>0</v>
      </c>
      <c r="I939" s="9">
        <f t="shared" si="464"/>
        <v>0</v>
      </c>
      <c r="J939" s="9">
        <f t="shared" si="464"/>
        <v>0</v>
      </c>
      <c r="K939" s="9">
        <f t="shared" si="464"/>
        <v>105000</v>
      </c>
      <c r="L939" s="9">
        <f t="shared" si="464"/>
        <v>0</v>
      </c>
    </row>
    <row r="940" spans="1:12" ht="63.75" x14ac:dyDescent="0.25">
      <c r="A940" s="7" t="s">
        <v>437</v>
      </c>
      <c r="B940" s="11" t="s">
        <v>688</v>
      </c>
      <c r="C940" s="11" t="s">
        <v>16</v>
      </c>
      <c r="D940" s="11" t="s">
        <v>58</v>
      </c>
      <c r="E940" s="11" t="s">
        <v>71</v>
      </c>
      <c r="F940" s="8"/>
      <c r="G940" s="9">
        <f t="shared" ref="G940:L941" si="465">G941</f>
        <v>105000</v>
      </c>
      <c r="H940" s="9">
        <f t="shared" si="465"/>
        <v>0</v>
      </c>
      <c r="I940" s="9">
        <f t="shared" si="465"/>
        <v>0</v>
      </c>
      <c r="J940" s="9">
        <f t="shared" si="465"/>
        <v>0</v>
      </c>
      <c r="K940" s="9">
        <f t="shared" si="465"/>
        <v>105000</v>
      </c>
      <c r="L940" s="9">
        <f t="shared" si="465"/>
        <v>0</v>
      </c>
    </row>
    <row r="941" spans="1:12" ht="38.25" x14ac:dyDescent="0.25">
      <c r="A941" s="7" t="s">
        <v>72</v>
      </c>
      <c r="B941" s="11" t="s">
        <v>688</v>
      </c>
      <c r="C941" s="11" t="s">
        <v>16</v>
      </c>
      <c r="D941" s="11" t="s">
        <v>58</v>
      </c>
      <c r="E941" s="11" t="s">
        <v>73</v>
      </c>
      <c r="F941" s="8"/>
      <c r="G941" s="9">
        <f t="shared" si="465"/>
        <v>105000</v>
      </c>
      <c r="H941" s="9">
        <f t="shared" si="465"/>
        <v>0</v>
      </c>
      <c r="I941" s="9">
        <f t="shared" si="465"/>
        <v>0</v>
      </c>
      <c r="J941" s="9">
        <f t="shared" si="465"/>
        <v>0</v>
      </c>
      <c r="K941" s="9">
        <f t="shared" si="465"/>
        <v>105000</v>
      </c>
      <c r="L941" s="9">
        <f t="shared" si="465"/>
        <v>0</v>
      </c>
    </row>
    <row r="942" spans="1:12" ht="25.5" x14ac:dyDescent="0.25">
      <c r="A942" s="7" t="s">
        <v>28</v>
      </c>
      <c r="B942" s="11" t="s">
        <v>688</v>
      </c>
      <c r="C942" s="11" t="s">
        <v>16</v>
      </c>
      <c r="D942" s="11" t="s">
        <v>58</v>
      </c>
      <c r="E942" s="11" t="s">
        <v>73</v>
      </c>
      <c r="F942" s="8">
        <v>200</v>
      </c>
      <c r="G942" s="9">
        <v>105000</v>
      </c>
      <c r="H942" s="9"/>
      <c r="I942" s="9"/>
      <c r="J942" s="9"/>
      <c r="K942" s="9">
        <f>G942+I942</f>
        <v>105000</v>
      </c>
      <c r="L942" s="9">
        <f>H942+J942</f>
        <v>0</v>
      </c>
    </row>
    <row r="943" spans="1:12" ht="25.5" x14ac:dyDescent="0.25">
      <c r="A943" s="7" t="s">
        <v>304</v>
      </c>
      <c r="B943" s="11" t="s">
        <v>688</v>
      </c>
      <c r="C943" s="11" t="s">
        <v>16</v>
      </c>
      <c r="D943" s="11" t="s">
        <v>58</v>
      </c>
      <c r="E943" s="11" t="s">
        <v>35</v>
      </c>
      <c r="F943" s="8"/>
      <c r="G943" s="9">
        <f>+G944</f>
        <v>72900</v>
      </c>
      <c r="H943" s="9">
        <f t="shared" ref="H943:L943" si="466">+H944</f>
        <v>0</v>
      </c>
      <c r="I943" s="9">
        <f t="shared" si="466"/>
        <v>0</v>
      </c>
      <c r="J943" s="9">
        <f t="shared" si="466"/>
        <v>0</v>
      </c>
      <c r="K943" s="9">
        <f t="shared" si="466"/>
        <v>72900</v>
      </c>
      <c r="L943" s="9">
        <f t="shared" si="466"/>
        <v>0</v>
      </c>
    </row>
    <row r="944" spans="1:12" ht="51" x14ac:dyDescent="0.25">
      <c r="A944" s="7" t="s">
        <v>43</v>
      </c>
      <c r="B944" s="11" t="s">
        <v>688</v>
      </c>
      <c r="C944" s="11" t="s">
        <v>16</v>
      </c>
      <c r="D944" s="11" t="s">
        <v>58</v>
      </c>
      <c r="E944" s="11" t="s">
        <v>44</v>
      </c>
      <c r="F944" s="8"/>
      <c r="G944" s="9">
        <f t="shared" ref="G944:L944" si="467">G945</f>
        <v>72900</v>
      </c>
      <c r="H944" s="9">
        <f t="shared" si="467"/>
        <v>0</v>
      </c>
      <c r="I944" s="9">
        <f t="shared" si="467"/>
        <v>0</v>
      </c>
      <c r="J944" s="9">
        <f t="shared" si="467"/>
        <v>0</v>
      </c>
      <c r="K944" s="9">
        <f t="shared" si="467"/>
        <v>72900</v>
      </c>
      <c r="L944" s="9">
        <f t="shared" si="467"/>
        <v>0</v>
      </c>
    </row>
    <row r="945" spans="1:12" x14ac:dyDescent="0.25">
      <c r="A945" s="7" t="s">
        <v>83</v>
      </c>
      <c r="B945" s="11" t="s">
        <v>688</v>
      </c>
      <c r="C945" s="11" t="s">
        <v>16</v>
      </c>
      <c r="D945" s="11" t="s">
        <v>58</v>
      </c>
      <c r="E945" s="11" t="s">
        <v>84</v>
      </c>
      <c r="F945" s="8"/>
      <c r="G945" s="9">
        <f t="shared" ref="G945:L945" si="468">SUM(G946:G947)</f>
        <v>72900</v>
      </c>
      <c r="H945" s="9">
        <f t="shared" si="468"/>
        <v>0</v>
      </c>
      <c r="I945" s="9">
        <f t="shared" si="468"/>
        <v>0</v>
      </c>
      <c r="J945" s="9">
        <f t="shared" si="468"/>
        <v>0</v>
      </c>
      <c r="K945" s="9">
        <f t="shared" si="468"/>
        <v>72900</v>
      </c>
      <c r="L945" s="9">
        <f t="shared" si="468"/>
        <v>0</v>
      </c>
    </row>
    <row r="946" spans="1:12" ht="25.5" x14ac:dyDescent="0.25">
      <c r="A946" s="7" t="s">
        <v>28</v>
      </c>
      <c r="B946" s="11" t="s">
        <v>688</v>
      </c>
      <c r="C946" s="11" t="s">
        <v>16</v>
      </c>
      <c r="D946" s="11" t="s">
        <v>58</v>
      </c>
      <c r="E946" s="11" t="s">
        <v>84</v>
      </c>
      <c r="F946" s="8">
        <v>200</v>
      </c>
      <c r="G946" s="9">
        <f>43000+25000</f>
        <v>68000</v>
      </c>
      <c r="H946" s="9"/>
      <c r="I946" s="9"/>
      <c r="J946" s="9"/>
      <c r="K946" s="9">
        <f>G946+I946</f>
        <v>68000</v>
      </c>
      <c r="L946" s="9">
        <f>H946+J946</f>
        <v>0</v>
      </c>
    </row>
    <row r="947" spans="1:12" x14ac:dyDescent="0.25">
      <c r="A947" s="7" t="s">
        <v>56</v>
      </c>
      <c r="B947" s="11" t="s">
        <v>688</v>
      </c>
      <c r="C947" s="11" t="s">
        <v>16</v>
      </c>
      <c r="D947" s="11" t="s">
        <v>58</v>
      </c>
      <c r="E947" s="11" t="s">
        <v>84</v>
      </c>
      <c r="F947" s="8">
        <v>800</v>
      </c>
      <c r="G947" s="9">
        <v>4900</v>
      </c>
      <c r="H947" s="9"/>
      <c r="I947" s="9"/>
      <c r="J947" s="9"/>
      <c r="K947" s="9">
        <f>I947+G947</f>
        <v>4900</v>
      </c>
      <c r="L947" s="9">
        <f>J947+H947</f>
        <v>0</v>
      </c>
    </row>
    <row r="948" spans="1:12" s="50" customFormat="1" ht="25.5" x14ac:dyDescent="0.25">
      <c r="A948" s="47" t="s">
        <v>695</v>
      </c>
      <c r="B948" s="48" t="s">
        <v>696</v>
      </c>
      <c r="C948" s="48"/>
      <c r="D948" s="48"/>
      <c r="E948" s="48"/>
      <c r="F948" s="48"/>
      <c r="G948" s="49">
        <f>G949+G993+G1024+G1007</f>
        <v>87721006.789999992</v>
      </c>
      <c r="H948" s="49">
        <f>H949+H993+H1024+H1007</f>
        <v>15620378.050000001</v>
      </c>
      <c r="I948" s="49">
        <f>I949+I993+I1024+I1007</f>
        <v>0</v>
      </c>
      <c r="J948" s="49">
        <f>J949+J993+J1024+J1007</f>
        <v>0</v>
      </c>
      <c r="K948" s="49">
        <f>K949+K993+K1024+K1007</f>
        <v>87721006.789999992</v>
      </c>
      <c r="L948" s="49">
        <f>L949+L993+L1024+L1007</f>
        <v>15620378.050000001</v>
      </c>
    </row>
    <row r="949" spans="1:12" x14ac:dyDescent="0.25">
      <c r="A949" s="10" t="s">
        <v>15</v>
      </c>
      <c r="B949" s="8">
        <v>913</v>
      </c>
      <c r="C949" s="11" t="s">
        <v>16</v>
      </c>
      <c r="D949" s="11" t="s">
        <v>2</v>
      </c>
      <c r="E949" s="11"/>
      <c r="F949" s="11"/>
      <c r="G949" s="9">
        <f>G950+G964</f>
        <v>17385924.77</v>
      </c>
      <c r="H949" s="9">
        <f>H950+H964</f>
        <v>0</v>
      </c>
      <c r="I949" s="9">
        <f>I950+I964</f>
        <v>0</v>
      </c>
      <c r="J949" s="9">
        <f>J950+J964</f>
        <v>0</v>
      </c>
      <c r="K949" s="9">
        <f>K950+K964</f>
        <v>17385924.77</v>
      </c>
      <c r="L949" s="9">
        <f>L950+L964</f>
        <v>0</v>
      </c>
    </row>
    <row r="950" spans="1:12" ht="38.25" x14ac:dyDescent="0.25">
      <c r="A950" s="7" t="s">
        <v>30</v>
      </c>
      <c r="B950" s="8">
        <v>913</v>
      </c>
      <c r="C950" s="11" t="s">
        <v>16</v>
      </c>
      <c r="D950" s="11" t="s">
        <v>31</v>
      </c>
      <c r="E950" s="11"/>
      <c r="F950" s="11"/>
      <c r="G950" s="9">
        <f t="shared" ref="G950:L950" si="469">G951</f>
        <v>9604581.7699999996</v>
      </c>
      <c r="H950" s="9">
        <f t="shared" si="469"/>
        <v>0</v>
      </c>
      <c r="I950" s="9">
        <f t="shared" si="469"/>
        <v>0</v>
      </c>
      <c r="J950" s="9">
        <f t="shared" si="469"/>
        <v>0</v>
      </c>
      <c r="K950" s="9">
        <f t="shared" si="469"/>
        <v>9604581.7699999996</v>
      </c>
      <c r="L950" s="9">
        <f t="shared" si="469"/>
        <v>0</v>
      </c>
    </row>
    <row r="951" spans="1:12" ht="25.5" x14ac:dyDescent="0.25">
      <c r="A951" s="7" t="s">
        <v>32</v>
      </c>
      <c r="B951" s="11" t="s">
        <v>696</v>
      </c>
      <c r="C951" s="11" t="s">
        <v>16</v>
      </c>
      <c r="D951" s="11" t="s">
        <v>31</v>
      </c>
      <c r="E951" s="11" t="s">
        <v>33</v>
      </c>
      <c r="F951" s="8"/>
      <c r="G951" s="9">
        <f>G952+G956</f>
        <v>9604581.7699999996</v>
      </c>
      <c r="H951" s="9">
        <f>H952+H956</f>
        <v>0</v>
      </c>
      <c r="I951" s="9">
        <f>I952+I956</f>
        <v>0</v>
      </c>
      <c r="J951" s="9">
        <f>J952+J956</f>
        <v>0</v>
      </c>
      <c r="K951" s="9">
        <f>K952+K956</f>
        <v>9604581.7699999996</v>
      </c>
      <c r="L951" s="9">
        <f>L952+L956</f>
        <v>0</v>
      </c>
    </row>
    <row r="952" spans="1:12" ht="38.25" x14ac:dyDescent="0.25">
      <c r="A952" s="12" t="s">
        <v>697</v>
      </c>
      <c r="B952" s="11" t="s">
        <v>696</v>
      </c>
      <c r="C952" s="11" t="s">
        <v>16</v>
      </c>
      <c r="D952" s="11" t="s">
        <v>31</v>
      </c>
      <c r="E952" s="11" t="s">
        <v>698</v>
      </c>
      <c r="F952" s="8"/>
      <c r="G952" s="9">
        <f t="shared" ref="G952:L953" si="470">G953</f>
        <v>9142181.7699999996</v>
      </c>
      <c r="H952" s="9">
        <f t="shared" si="470"/>
        <v>0</v>
      </c>
      <c r="I952" s="9">
        <f t="shared" si="470"/>
        <v>0</v>
      </c>
      <c r="J952" s="9">
        <f t="shared" si="470"/>
        <v>0</v>
      </c>
      <c r="K952" s="9">
        <f t="shared" si="470"/>
        <v>9142181.7699999996</v>
      </c>
      <c r="L952" s="9">
        <f t="shared" si="470"/>
        <v>0</v>
      </c>
    </row>
    <row r="953" spans="1:12" ht="38.25" x14ac:dyDescent="0.25">
      <c r="A953" s="12" t="s">
        <v>699</v>
      </c>
      <c r="B953" s="11" t="s">
        <v>696</v>
      </c>
      <c r="C953" s="11" t="s">
        <v>16</v>
      </c>
      <c r="D953" s="11" t="s">
        <v>31</v>
      </c>
      <c r="E953" s="11" t="s">
        <v>700</v>
      </c>
      <c r="F953" s="8"/>
      <c r="G953" s="9">
        <f>G954</f>
        <v>9142181.7699999996</v>
      </c>
      <c r="H953" s="9">
        <f t="shared" si="470"/>
        <v>0</v>
      </c>
      <c r="I953" s="9">
        <f t="shared" si="470"/>
        <v>0</v>
      </c>
      <c r="J953" s="9">
        <f t="shared" si="470"/>
        <v>0</v>
      </c>
      <c r="K953" s="9">
        <f t="shared" si="470"/>
        <v>9142181.7699999996</v>
      </c>
      <c r="L953" s="9">
        <f t="shared" si="470"/>
        <v>0</v>
      </c>
    </row>
    <row r="954" spans="1:12" ht="25.5" x14ac:dyDescent="0.25">
      <c r="A954" s="7" t="s">
        <v>46</v>
      </c>
      <c r="B954" s="11" t="s">
        <v>696</v>
      </c>
      <c r="C954" s="11" t="s">
        <v>16</v>
      </c>
      <c r="D954" s="11" t="s">
        <v>31</v>
      </c>
      <c r="E954" s="11" t="s">
        <v>701</v>
      </c>
      <c r="F954" s="8"/>
      <c r="G954" s="9">
        <f t="shared" ref="G954:L954" si="471">G955</f>
        <v>9142181.7699999996</v>
      </c>
      <c r="H954" s="9">
        <f t="shared" si="471"/>
        <v>0</v>
      </c>
      <c r="I954" s="9">
        <f t="shared" si="471"/>
        <v>0</v>
      </c>
      <c r="J954" s="9">
        <f t="shared" si="471"/>
        <v>0</v>
      </c>
      <c r="K954" s="9">
        <f t="shared" si="471"/>
        <v>9142181.7699999996</v>
      </c>
      <c r="L954" s="9">
        <f t="shared" si="471"/>
        <v>0</v>
      </c>
    </row>
    <row r="955" spans="1:12" ht="51" x14ac:dyDescent="0.25">
      <c r="A955" s="7" t="s">
        <v>25</v>
      </c>
      <c r="B955" s="11" t="s">
        <v>696</v>
      </c>
      <c r="C955" s="11" t="s">
        <v>16</v>
      </c>
      <c r="D955" s="11" t="s">
        <v>31</v>
      </c>
      <c r="E955" s="11" t="s">
        <v>701</v>
      </c>
      <c r="F955" s="8">
        <v>100</v>
      </c>
      <c r="G955" s="9">
        <f>9051665.12+90516.65</f>
        <v>9142181.7699999996</v>
      </c>
      <c r="H955" s="9"/>
      <c r="I955" s="9"/>
      <c r="J955" s="9"/>
      <c r="K955" s="9">
        <f>G955+I955</f>
        <v>9142181.7699999996</v>
      </c>
      <c r="L955" s="9">
        <f>H955+J955</f>
        <v>0</v>
      </c>
    </row>
    <row r="956" spans="1:12" ht="25.5" x14ac:dyDescent="0.25">
      <c r="A956" s="7" t="s">
        <v>34</v>
      </c>
      <c r="B956" s="11" t="s">
        <v>696</v>
      </c>
      <c r="C956" s="11" t="s">
        <v>16</v>
      </c>
      <c r="D956" s="11" t="s">
        <v>31</v>
      </c>
      <c r="E956" s="11" t="s">
        <v>35</v>
      </c>
      <c r="F956" s="8"/>
      <c r="G956" s="9">
        <f t="shared" ref="G956:L956" si="472">G957+G961</f>
        <v>462400</v>
      </c>
      <c r="H956" s="9">
        <f t="shared" si="472"/>
        <v>0</v>
      </c>
      <c r="I956" s="9">
        <f t="shared" si="472"/>
        <v>0</v>
      </c>
      <c r="J956" s="9">
        <f t="shared" si="472"/>
        <v>0</v>
      </c>
      <c r="K956" s="9">
        <f t="shared" si="472"/>
        <v>462400</v>
      </c>
      <c r="L956" s="9">
        <f t="shared" si="472"/>
        <v>0</v>
      </c>
    </row>
    <row r="957" spans="1:12" ht="38.25" x14ac:dyDescent="0.25">
      <c r="A957" s="7" t="s">
        <v>36</v>
      </c>
      <c r="B957" s="11" t="s">
        <v>696</v>
      </c>
      <c r="C957" s="11" t="s">
        <v>16</v>
      </c>
      <c r="D957" s="11" t="s">
        <v>31</v>
      </c>
      <c r="E957" s="11" t="s">
        <v>37</v>
      </c>
      <c r="F957" s="8"/>
      <c r="G957" s="9">
        <f t="shared" ref="G957:L957" si="473">G958</f>
        <v>84000</v>
      </c>
      <c r="H957" s="9">
        <f t="shared" si="473"/>
        <v>0</v>
      </c>
      <c r="I957" s="9">
        <f t="shared" si="473"/>
        <v>0</v>
      </c>
      <c r="J957" s="9">
        <f t="shared" si="473"/>
        <v>0</v>
      </c>
      <c r="K957" s="9">
        <f t="shared" si="473"/>
        <v>84000</v>
      </c>
      <c r="L957" s="9">
        <f t="shared" si="473"/>
        <v>0</v>
      </c>
    </row>
    <row r="958" spans="1:12" x14ac:dyDescent="0.25">
      <c r="A958" s="7" t="s">
        <v>38</v>
      </c>
      <c r="B958" s="11" t="s">
        <v>696</v>
      </c>
      <c r="C958" s="11" t="s">
        <v>16</v>
      </c>
      <c r="D958" s="11" t="s">
        <v>31</v>
      </c>
      <c r="E958" s="11" t="s">
        <v>39</v>
      </c>
      <c r="F958" s="8"/>
      <c r="G958" s="9">
        <f t="shared" ref="G958:L958" si="474">SUM(G959:G960)</f>
        <v>84000</v>
      </c>
      <c r="H958" s="9">
        <f t="shared" si="474"/>
        <v>0</v>
      </c>
      <c r="I958" s="9">
        <f t="shared" si="474"/>
        <v>0</v>
      </c>
      <c r="J958" s="9">
        <f t="shared" si="474"/>
        <v>0</v>
      </c>
      <c r="K958" s="9">
        <f t="shared" si="474"/>
        <v>84000</v>
      </c>
      <c r="L958" s="9">
        <f t="shared" si="474"/>
        <v>0</v>
      </c>
    </row>
    <row r="959" spans="1:12" ht="51" x14ac:dyDescent="0.25">
      <c r="A959" s="7" t="s">
        <v>25</v>
      </c>
      <c r="B959" s="11" t="s">
        <v>696</v>
      </c>
      <c r="C959" s="11" t="s">
        <v>16</v>
      </c>
      <c r="D959" s="11" t="s">
        <v>31</v>
      </c>
      <c r="E959" s="11" t="s">
        <v>39</v>
      </c>
      <c r="F959" s="8">
        <v>100</v>
      </c>
      <c r="G959" s="9">
        <v>40000</v>
      </c>
      <c r="H959" s="9"/>
      <c r="I959" s="9"/>
      <c r="J959" s="9"/>
      <c r="K959" s="9">
        <f>G959+I959</f>
        <v>40000</v>
      </c>
      <c r="L959" s="9">
        <f>H959+J959</f>
        <v>0</v>
      </c>
    </row>
    <row r="960" spans="1:12" ht="25.5" x14ac:dyDescent="0.25">
      <c r="A960" s="7" t="s">
        <v>28</v>
      </c>
      <c r="B960" s="11" t="s">
        <v>696</v>
      </c>
      <c r="C960" s="11" t="s">
        <v>16</v>
      </c>
      <c r="D960" s="11" t="s">
        <v>31</v>
      </c>
      <c r="E960" s="11" t="s">
        <v>39</v>
      </c>
      <c r="F960" s="8">
        <v>200</v>
      </c>
      <c r="G960" s="9">
        <f>84000-40000</f>
        <v>44000</v>
      </c>
      <c r="H960" s="9"/>
      <c r="I960" s="9"/>
      <c r="J960" s="9"/>
      <c r="K960" s="9">
        <f>G960+I960</f>
        <v>44000</v>
      </c>
      <c r="L960" s="9">
        <f>H960+J960</f>
        <v>0</v>
      </c>
    </row>
    <row r="961" spans="1:12" ht="51" x14ac:dyDescent="0.25">
      <c r="A961" s="7" t="s">
        <v>43</v>
      </c>
      <c r="B961" s="11" t="s">
        <v>696</v>
      </c>
      <c r="C961" s="11" t="s">
        <v>16</v>
      </c>
      <c r="D961" s="11" t="s">
        <v>31</v>
      </c>
      <c r="E961" s="11" t="s">
        <v>44</v>
      </c>
      <c r="F961" s="8"/>
      <c r="G961" s="9">
        <f>G962</f>
        <v>378400</v>
      </c>
      <c r="H961" s="9">
        <f t="shared" ref="H961:L962" si="475">H962</f>
        <v>0</v>
      </c>
      <c r="I961" s="9">
        <f t="shared" si="475"/>
        <v>0</v>
      </c>
      <c r="J961" s="9">
        <f t="shared" si="475"/>
        <v>0</v>
      </c>
      <c r="K961" s="9">
        <f t="shared" si="475"/>
        <v>378400</v>
      </c>
      <c r="L961" s="9">
        <f t="shared" si="475"/>
        <v>0</v>
      </c>
    </row>
    <row r="962" spans="1:12" ht="51" x14ac:dyDescent="0.25">
      <c r="A962" s="7" t="s">
        <v>29</v>
      </c>
      <c r="B962" s="11" t="s">
        <v>696</v>
      </c>
      <c r="C962" s="11" t="s">
        <v>16</v>
      </c>
      <c r="D962" s="11" t="s">
        <v>31</v>
      </c>
      <c r="E962" s="11" t="s">
        <v>45</v>
      </c>
      <c r="F962" s="8"/>
      <c r="G962" s="9">
        <f>G963</f>
        <v>378400</v>
      </c>
      <c r="H962" s="9">
        <f t="shared" si="475"/>
        <v>0</v>
      </c>
      <c r="I962" s="9">
        <f t="shared" si="475"/>
        <v>0</v>
      </c>
      <c r="J962" s="9">
        <f t="shared" si="475"/>
        <v>0</v>
      </c>
      <c r="K962" s="9">
        <f>K963</f>
        <v>378400</v>
      </c>
      <c r="L962" s="9">
        <f t="shared" si="475"/>
        <v>0</v>
      </c>
    </row>
    <row r="963" spans="1:12" ht="51" x14ac:dyDescent="0.25">
      <c r="A963" s="7" t="s">
        <v>25</v>
      </c>
      <c r="B963" s="11" t="s">
        <v>696</v>
      </c>
      <c r="C963" s="11" t="s">
        <v>16</v>
      </c>
      <c r="D963" s="11" t="s">
        <v>31</v>
      </c>
      <c r="E963" s="11" t="s">
        <v>45</v>
      </c>
      <c r="F963" s="8">
        <v>100</v>
      </c>
      <c r="G963" s="9">
        <v>378400</v>
      </c>
      <c r="H963" s="9"/>
      <c r="I963" s="9">
        <v>0</v>
      </c>
      <c r="J963" s="9"/>
      <c r="K963" s="9">
        <f>G963+I963</f>
        <v>378400</v>
      </c>
      <c r="L963" s="9">
        <f>H963+J963</f>
        <v>0</v>
      </c>
    </row>
    <row r="964" spans="1:12" x14ac:dyDescent="0.25">
      <c r="A964" s="7" t="s">
        <v>57</v>
      </c>
      <c r="B964" s="11" t="s">
        <v>696</v>
      </c>
      <c r="C964" s="11" t="s">
        <v>16</v>
      </c>
      <c r="D964" s="11" t="s">
        <v>58</v>
      </c>
      <c r="E964" s="11"/>
      <c r="F964" s="8"/>
      <c r="G964" s="9">
        <f>G965</f>
        <v>7781343</v>
      </c>
      <c r="H964" s="9">
        <f t="shared" ref="H964:L964" si="476">H965</f>
        <v>0</v>
      </c>
      <c r="I964" s="9">
        <f t="shared" si="476"/>
        <v>0</v>
      </c>
      <c r="J964" s="9">
        <f t="shared" si="476"/>
        <v>0</v>
      </c>
      <c r="K964" s="9">
        <f t="shared" si="476"/>
        <v>7781343</v>
      </c>
      <c r="L964" s="9">
        <f t="shared" si="476"/>
        <v>0</v>
      </c>
    </row>
    <row r="965" spans="1:12" ht="25.5" x14ac:dyDescent="0.25">
      <c r="A965" s="7" t="s">
        <v>32</v>
      </c>
      <c r="B965" s="11" t="s">
        <v>696</v>
      </c>
      <c r="C965" s="11" t="s">
        <v>16</v>
      </c>
      <c r="D965" s="11" t="s">
        <v>58</v>
      </c>
      <c r="E965" s="11" t="s">
        <v>33</v>
      </c>
      <c r="F965" s="8"/>
      <c r="G965" s="9">
        <f>G966+G981+G988</f>
        <v>7781343</v>
      </c>
      <c r="H965" s="9">
        <f>H966+H981+H988</f>
        <v>0</v>
      </c>
      <c r="I965" s="9">
        <f>I966+I981+I988</f>
        <v>0</v>
      </c>
      <c r="J965" s="9">
        <f>J966+J981+J988</f>
        <v>0</v>
      </c>
      <c r="K965" s="9">
        <f>K966+K981+K988</f>
        <v>7781343</v>
      </c>
      <c r="L965" s="9">
        <f>L966+L981+L988</f>
        <v>0</v>
      </c>
    </row>
    <row r="966" spans="1:12" ht="38.25" x14ac:dyDescent="0.25">
      <c r="A966" s="7" t="s">
        <v>702</v>
      </c>
      <c r="B966" s="11" t="s">
        <v>696</v>
      </c>
      <c r="C966" s="11" t="s">
        <v>16</v>
      </c>
      <c r="D966" s="11" t="s">
        <v>58</v>
      </c>
      <c r="E966" s="11" t="s">
        <v>698</v>
      </c>
      <c r="F966" s="8"/>
      <c r="G966" s="9">
        <f>G967+G970+G973+G976</f>
        <v>6905000</v>
      </c>
      <c r="H966" s="9">
        <f t="shared" ref="H966:L966" si="477">H967+H970+H973+H976</f>
        <v>0</v>
      </c>
      <c r="I966" s="9">
        <f t="shared" si="477"/>
        <v>0</v>
      </c>
      <c r="J966" s="9">
        <f t="shared" si="477"/>
        <v>0</v>
      </c>
      <c r="K966" s="9">
        <f t="shared" si="477"/>
        <v>6905000</v>
      </c>
      <c r="L966" s="9">
        <f t="shared" si="477"/>
        <v>0</v>
      </c>
    </row>
    <row r="967" spans="1:12" ht="51" x14ac:dyDescent="0.25">
      <c r="A967" s="7" t="s">
        <v>703</v>
      </c>
      <c r="B967" s="11" t="s">
        <v>696</v>
      </c>
      <c r="C967" s="11" t="s">
        <v>16</v>
      </c>
      <c r="D967" s="11" t="s">
        <v>58</v>
      </c>
      <c r="E967" s="11" t="s">
        <v>704</v>
      </c>
      <c r="F967" s="8"/>
      <c r="G967" s="9">
        <f t="shared" ref="G967:L967" si="478">G968</f>
        <v>200000</v>
      </c>
      <c r="H967" s="9">
        <f t="shared" si="478"/>
        <v>0</v>
      </c>
      <c r="I967" s="9">
        <f t="shared" si="478"/>
        <v>0</v>
      </c>
      <c r="J967" s="9">
        <f t="shared" si="478"/>
        <v>0</v>
      </c>
      <c r="K967" s="9">
        <f t="shared" si="478"/>
        <v>200000</v>
      </c>
      <c r="L967" s="9">
        <f t="shared" si="478"/>
        <v>0</v>
      </c>
    </row>
    <row r="968" spans="1:12" ht="63.75" x14ac:dyDescent="0.25">
      <c r="A968" s="17" t="s">
        <v>705</v>
      </c>
      <c r="B968" s="11" t="s">
        <v>696</v>
      </c>
      <c r="C968" s="11" t="s">
        <v>16</v>
      </c>
      <c r="D968" s="11" t="s">
        <v>58</v>
      </c>
      <c r="E968" s="11" t="s">
        <v>706</v>
      </c>
      <c r="F968" s="8"/>
      <c r="G968" s="9">
        <f>SUM(G969:G969)</f>
        <v>200000</v>
      </c>
      <c r="H968" s="9">
        <f>SUM(H969:H969)</f>
        <v>0</v>
      </c>
      <c r="I968" s="9">
        <f>SUM(I969:I969)</f>
        <v>0</v>
      </c>
      <c r="J968" s="9">
        <f>SUM(J969:J969)</f>
        <v>0</v>
      </c>
      <c r="K968" s="9">
        <f>SUM(K969:K969)</f>
        <v>200000</v>
      </c>
      <c r="L968" s="9">
        <f>SUM(L969:L969)</f>
        <v>0</v>
      </c>
    </row>
    <row r="969" spans="1:12" ht="25.5" x14ac:dyDescent="0.25">
      <c r="A969" s="7" t="s">
        <v>28</v>
      </c>
      <c r="B969" s="11" t="s">
        <v>696</v>
      </c>
      <c r="C969" s="11" t="s">
        <v>16</v>
      </c>
      <c r="D969" s="11" t="s">
        <v>58</v>
      </c>
      <c r="E969" s="11" t="s">
        <v>706</v>
      </c>
      <c r="F969" s="8">
        <v>200</v>
      </c>
      <c r="G969" s="9">
        <v>200000</v>
      </c>
      <c r="H969" s="9"/>
      <c r="I969" s="9">
        <f>-80000+80000</f>
        <v>0</v>
      </c>
      <c r="J969" s="9"/>
      <c r="K969" s="9">
        <f>G969+I969</f>
        <v>200000</v>
      </c>
      <c r="L969" s="9">
        <f>H969+J969</f>
        <v>0</v>
      </c>
    </row>
    <row r="970" spans="1:12" ht="38.25" x14ac:dyDescent="0.25">
      <c r="A970" s="7" t="s">
        <v>707</v>
      </c>
      <c r="B970" s="11" t="s">
        <v>696</v>
      </c>
      <c r="C970" s="11" t="s">
        <v>16</v>
      </c>
      <c r="D970" s="11" t="s">
        <v>58</v>
      </c>
      <c r="E970" s="11" t="s">
        <v>708</v>
      </c>
      <c r="F970" s="8"/>
      <c r="G970" s="9">
        <f>G971</f>
        <v>600000</v>
      </c>
      <c r="H970" s="9">
        <f>H971</f>
        <v>0</v>
      </c>
      <c r="I970" s="9">
        <f t="shared" ref="I970:L971" si="479">I971</f>
        <v>0</v>
      </c>
      <c r="J970" s="9">
        <f t="shared" si="479"/>
        <v>0</v>
      </c>
      <c r="K970" s="9">
        <f t="shared" si="479"/>
        <v>600000</v>
      </c>
      <c r="L970" s="9">
        <f t="shared" si="479"/>
        <v>0</v>
      </c>
    </row>
    <row r="971" spans="1:12" ht="38.25" x14ac:dyDescent="0.25">
      <c r="A971" s="17" t="s">
        <v>709</v>
      </c>
      <c r="B971" s="11" t="s">
        <v>696</v>
      </c>
      <c r="C971" s="11" t="s">
        <v>16</v>
      </c>
      <c r="D971" s="11" t="s">
        <v>58</v>
      </c>
      <c r="E971" s="11" t="s">
        <v>710</v>
      </c>
      <c r="F971" s="8"/>
      <c r="G971" s="9">
        <f>G972</f>
        <v>600000</v>
      </c>
      <c r="H971" s="9">
        <f>H972</f>
        <v>0</v>
      </c>
      <c r="I971" s="9">
        <f t="shared" si="479"/>
        <v>0</v>
      </c>
      <c r="J971" s="9">
        <f t="shared" si="479"/>
        <v>0</v>
      </c>
      <c r="K971" s="9">
        <f t="shared" si="479"/>
        <v>600000</v>
      </c>
      <c r="L971" s="9">
        <f t="shared" si="479"/>
        <v>0</v>
      </c>
    </row>
    <row r="972" spans="1:12" ht="25.5" x14ac:dyDescent="0.25">
      <c r="A972" s="7" t="s">
        <v>28</v>
      </c>
      <c r="B972" s="11" t="s">
        <v>696</v>
      </c>
      <c r="C972" s="11" t="s">
        <v>16</v>
      </c>
      <c r="D972" s="11" t="s">
        <v>58</v>
      </c>
      <c r="E972" s="11" t="s">
        <v>710</v>
      </c>
      <c r="F972" s="8">
        <v>200</v>
      </c>
      <c r="G972" s="9">
        <v>600000</v>
      </c>
      <c r="H972" s="9"/>
      <c r="I972" s="9"/>
      <c r="J972" s="9"/>
      <c r="K972" s="9">
        <f>G972+I972</f>
        <v>600000</v>
      </c>
      <c r="L972" s="9">
        <f>H972+J972</f>
        <v>0</v>
      </c>
    </row>
    <row r="973" spans="1:12" ht="38.25" x14ac:dyDescent="0.25">
      <c r="A973" s="13" t="s">
        <v>711</v>
      </c>
      <c r="B973" s="11" t="s">
        <v>696</v>
      </c>
      <c r="C973" s="11" t="s">
        <v>16</v>
      </c>
      <c r="D973" s="11" t="s">
        <v>58</v>
      </c>
      <c r="E973" s="11" t="s">
        <v>712</v>
      </c>
      <c r="F973" s="8"/>
      <c r="G973" s="9">
        <f>G974</f>
        <v>4590000</v>
      </c>
      <c r="H973" s="9">
        <f>H974</f>
        <v>0</v>
      </c>
      <c r="I973" s="9">
        <f t="shared" ref="I973:L974" si="480">I974</f>
        <v>0</v>
      </c>
      <c r="J973" s="9">
        <f t="shared" si="480"/>
        <v>0</v>
      </c>
      <c r="K973" s="9">
        <f>K974</f>
        <v>4590000</v>
      </c>
      <c r="L973" s="9">
        <f t="shared" si="480"/>
        <v>0</v>
      </c>
    </row>
    <row r="974" spans="1:12" ht="38.25" x14ac:dyDescent="0.25">
      <c r="A974" s="17" t="s">
        <v>713</v>
      </c>
      <c r="B974" s="11" t="s">
        <v>696</v>
      </c>
      <c r="C974" s="11" t="s">
        <v>16</v>
      </c>
      <c r="D974" s="11" t="s">
        <v>58</v>
      </c>
      <c r="E974" s="11" t="s">
        <v>714</v>
      </c>
      <c r="F974" s="8"/>
      <c r="G974" s="9">
        <f>G975</f>
        <v>4590000</v>
      </c>
      <c r="H974" s="9">
        <f>H975</f>
        <v>0</v>
      </c>
      <c r="I974" s="9">
        <f t="shared" si="480"/>
        <v>0</v>
      </c>
      <c r="J974" s="9">
        <f t="shared" si="480"/>
        <v>0</v>
      </c>
      <c r="K974" s="9">
        <f t="shared" si="480"/>
        <v>4590000</v>
      </c>
      <c r="L974" s="9">
        <f t="shared" si="480"/>
        <v>0</v>
      </c>
    </row>
    <row r="975" spans="1:12" ht="25.5" x14ac:dyDescent="0.25">
      <c r="A975" s="7" t="s">
        <v>28</v>
      </c>
      <c r="B975" s="11" t="s">
        <v>696</v>
      </c>
      <c r="C975" s="11" t="s">
        <v>16</v>
      </c>
      <c r="D975" s="11" t="s">
        <v>58</v>
      </c>
      <c r="E975" s="11" t="s">
        <v>714</v>
      </c>
      <c r="F975" s="8">
        <v>200</v>
      </c>
      <c r="G975" s="9">
        <v>4590000</v>
      </c>
      <c r="H975" s="9"/>
      <c r="I975" s="9"/>
      <c r="J975" s="9"/>
      <c r="K975" s="9">
        <f>G975+I975</f>
        <v>4590000</v>
      </c>
      <c r="L975" s="9">
        <f>H975+J975</f>
        <v>0</v>
      </c>
    </row>
    <row r="976" spans="1:12" ht="38.25" x14ac:dyDescent="0.25">
      <c r="A976" s="7" t="s">
        <v>715</v>
      </c>
      <c r="B976" s="11" t="s">
        <v>696</v>
      </c>
      <c r="C976" s="11" t="s">
        <v>16</v>
      </c>
      <c r="D976" s="11" t="s">
        <v>58</v>
      </c>
      <c r="E976" s="37" t="s">
        <v>716</v>
      </c>
      <c r="F976" s="8"/>
      <c r="G976" s="9">
        <f>G977</f>
        <v>1515000</v>
      </c>
      <c r="H976" s="9">
        <f t="shared" ref="H976:L976" si="481">H977</f>
        <v>0</v>
      </c>
      <c r="I976" s="9">
        <f t="shared" si="481"/>
        <v>0</v>
      </c>
      <c r="J976" s="9">
        <f t="shared" si="481"/>
        <v>0</v>
      </c>
      <c r="K976" s="9">
        <f t="shared" si="481"/>
        <v>1515000</v>
      </c>
      <c r="L976" s="9">
        <f t="shared" si="481"/>
        <v>0</v>
      </c>
    </row>
    <row r="977" spans="1:12" ht="38.25" x14ac:dyDescent="0.25">
      <c r="A977" s="7" t="s">
        <v>130</v>
      </c>
      <c r="B977" s="28" t="s">
        <v>696</v>
      </c>
      <c r="C977" s="28" t="s">
        <v>16</v>
      </c>
      <c r="D977" s="28" t="s">
        <v>58</v>
      </c>
      <c r="E977" s="28" t="s">
        <v>717</v>
      </c>
      <c r="F977" s="8"/>
      <c r="G977" s="9">
        <f>SUM(G978:G980)</f>
        <v>1515000</v>
      </c>
      <c r="H977" s="9">
        <f t="shared" ref="H977:L977" si="482">SUM(H978:H980)</f>
        <v>0</v>
      </c>
      <c r="I977" s="9">
        <f t="shared" si="482"/>
        <v>0</v>
      </c>
      <c r="J977" s="9">
        <f t="shared" si="482"/>
        <v>0</v>
      </c>
      <c r="K977" s="9">
        <f t="shared" si="482"/>
        <v>1515000</v>
      </c>
      <c r="L977" s="9">
        <f t="shared" si="482"/>
        <v>0</v>
      </c>
    </row>
    <row r="978" spans="1:12" ht="51" x14ac:dyDescent="0.25">
      <c r="A978" s="33" t="s">
        <v>25</v>
      </c>
      <c r="B978" s="28" t="s">
        <v>696</v>
      </c>
      <c r="C978" s="28" t="s">
        <v>16</v>
      </c>
      <c r="D978" s="28" t="s">
        <v>58</v>
      </c>
      <c r="E978" s="28" t="s">
        <v>717</v>
      </c>
      <c r="F978" s="8">
        <v>100</v>
      </c>
      <c r="G978" s="9">
        <v>1200000</v>
      </c>
      <c r="H978" s="9"/>
      <c r="I978" s="9"/>
      <c r="J978" s="9"/>
      <c r="K978" s="9">
        <f t="shared" ref="K978:L980" si="483">G978+I978</f>
        <v>1200000</v>
      </c>
      <c r="L978" s="9">
        <f t="shared" si="483"/>
        <v>0</v>
      </c>
    </row>
    <row r="979" spans="1:12" ht="25.5" x14ac:dyDescent="0.25">
      <c r="A979" s="33" t="s">
        <v>577</v>
      </c>
      <c r="B979" s="28" t="s">
        <v>696</v>
      </c>
      <c r="C979" s="28" t="s">
        <v>16</v>
      </c>
      <c r="D979" s="28" t="s">
        <v>58</v>
      </c>
      <c r="E979" s="28" t="s">
        <v>717</v>
      </c>
      <c r="F979" s="8">
        <v>200</v>
      </c>
      <c r="G979" s="9">
        <v>314000</v>
      </c>
      <c r="H979" s="9"/>
      <c r="I979" s="9"/>
      <c r="J979" s="9"/>
      <c r="K979" s="9">
        <f t="shared" si="483"/>
        <v>314000</v>
      </c>
      <c r="L979" s="9">
        <f t="shared" si="483"/>
        <v>0</v>
      </c>
    </row>
    <row r="980" spans="1:12" x14ac:dyDescent="0.25">
      <c r="A980" s="33" t="s">
        <v>56</v>
      </c>
      <c r="B980" s="28" t="s">
        <v>696</v>
      </c>
      <c r="C980" s="28" t="s">
        <v>16</v>
      </c>
      <c r="D980" s="28" t="s">
        <v>58</v>
      </c>
      <c r="E980" s="28" t="s">
        <v>717</v>
      </c>
      <c r="F980" s="8">
        <v>800</v>
      </c>
      <c r="G980" s="9">
        <v>1000</v>
      </c>
      <c r="H980" s="9"/>
      <c r="I980" s="9"/>
      <c r="J980" s="9"/>
      <c r="K980" s="9">
        <f t="shared" si="483"/>
        <v>1000</v>
      </c>
      <c r="L980" s="9">
        <f t="shared" si="483"/>
        <v>0</v>
      </c>
    </row>
    <row r="981" spans="1:12" ht="38.25" x14ac:dyDescent="0.25">
      <c r="A981" s="7" t="s">
        <v>68</v>
      </c>
      <c r="B981" s="11" t="s">
        <v>696</v>
      </c>
      <c r="C981" s="11" t="s">
        <v>16</v>
      </c>
      <c r="D981" s="11" t="s">
        <v>58</v>
      </c>
      <c r="E981" s="11" t="s">
        <v>69</v>
      </c>
      <c r="F981" s="8"/>
      <c r="G981" s="9">
        <f t="shared" ref="G981:L981" si="484">G982+G985</f>
        <v>675243</v>
      </c>
      <c r="H981" s="9">
        <f t="shared" si="484"/>
        <v>0</v>
      </c>
      <c r="I981" s="9">
        <f t="shared" si="484"/>
        <v>0</v>
      </c>
      <c r="J981" s="9">
        <f t="shared" si="484"/>
        <v>0</v>
      </c>
      <c r="K981" s="9">
        <f t="shared" si="484"/>
        <v>675243</v>
      </c>
      <c r="L981" s="9">
        <f t="shared" si="484"/>
        <v>0</v>
      </c>
    </row>
    <row r="982" spans="1:12" ht="63.75" x14ac:dyDescent="0.25">
      <c r="A982" s="7" t="s">
        <v>437</v>
      </c>
      <c r="B982" s="11" t="s">
        <v>696</v>
      </c>
      <c r="C982" s="11" t="s">
        <v>16</v>
      </c>
      <c r="D982" s="11" t="s">
        <v>58</v>
      </c>
      <c r="E982" s="11" t="s">
        <v>71</v>
      </c>
      <c r="F982" s="8"/>
      <c r="G982" s="9">
        <f>G983</f>
        <v>645243</v>
      </c>
      <c r="H982" s="9">
        <f>H983</f>
        <v>0</v>
      </c>
      <c r="I982" s="9">
        <f t="shared" ref="I982:L983" si="485">I983</f>
        <v>0</v>
      </c>
      <c r="J982" s="9">
        <f t="shared" si="485"/>
        <v>0</v>
      </c>
      <c r="K982" s="9">
        <f t="shared" si="485"/>
        <v>645243</v>
      </c>
      <c r="L982" s="9">
        <f t="shared" si="485"/>
        <v>0</v>
      </c>
    </row>
    <row r="983" spans="1:12" ht="38.25" x14ac:dyDescent="0.25">
      <c r="A983" s="7" t="s">
        <v>72</v>
      </c>
      <c r="B983" s="11" t="s">
        <v>696</v>
      </c>
      <c r="C983" s="11" t="s">
        <v>16</v>
      </c>
      <c r="D983" s="11" t="s">
        <v>58</v>
      </c>
      <c r="E983" s="11" t="s">
        <v>73</v>
      </c>
      <c r="F983" s="8"/>
      <c r="G983" s="9">
        <f>G984</f>
        <v>645243</v>
      </c>
      <c r="H983" s="9">
        <f>H984</f>
        <v>0</v>
      </c>
      <c r="I983" s="9">
        <f t="shared" si="485"/>
        <v>0</v>
      </c>
      <c r="J983" s="9">
        <f t="shared" si="485"/>
        <v>0</v>
      </c>
      <c r="K983" s="9">
        <f t="shared" si="485"/>
        <v>645243</v>
      </c>
      <c r="L983" s="9">
        <f t="shared" si="485"/>
        <v>0</v>
      </c>
    </row>
    <row r="984" spans="1:12" ht="25.5" x14ac:dyDescent="0.25">
      <c r="A984" s="7" t="s">
        <v>28</v>
      </c>
      <c r="B984" s="11" t="s">
        <v>696</v>
      </c>
      <c r="C984" s="11" t="s">
        <v>16</v>
      </c>
      <c r="D984" s="11" t="s">
        <v>58</v>
      </c>
      <c r="E984" s="11" t="s">
        <v>73</v>
      </c>
      <c r="F984" s="8">
        <v>200</v>
      </c>
      <c r="G984" s="9">
        <v>645243</v>
      </c>
      <c r="H984" s="9"/>
      <c r="I984" s="9"/>
      <c r="J984" s="9"/>
      <c r="K984" s="9">
        <f>G984+I984</f>
        <v>645243</v>
      </c>
      <c r="L984" s="9">
        <f>H984+J984</f>
        <v>0</v>
      </c>
    </row>
    <row r="985" spans="1:12" ht="38.25" x14ac:dyDescent="0.25">
      <c r="A985" s="7" t="s">
        <v>686</v>
      </c>
      <c r="B985" s="11" t="s">
        <v>696</v>
      </c>
      <c r="C985" s="11" t="s">
        <v>16</v>
      </c>
      <c r="D985" s="11" t="s">
        <v>58</v>
      </c>
      <c r="E985" s="11" t="s">
        <v>78</v>
      </c>
      <c r="F985" s="8"/>
      <c r="G985" s="9">
        <f>G986</f>
        <v>30000</v>
      </c>
      <c r="H985" s="9">
        <f>H986</f>
        <v>0</v>
      </c>
      <c r="I985" s="9">
        <f t="shared" ref="I985:L986" si="486">I986</f>
        <v>0</v>
      </c>
      <c r="J985" s="9">
        <f t="shared" si="486"/>
        <v>0</v>
      </c>
      <c r="K985" s="9">
        <f t="shared" si="486"/>
        <v>30000</v>
      </c>
      <c r="L985" s="9">
        <f t="shared" si="486"/>
        <v>0</v>
      </c>
    </row>
    <row r="986" spans="1:12" ht="38.25" x14ac:dyDescent="0.25">
      <c r="A986" s="7" t="s">
        <v>72</v>
      </c>
      <c r="B986" s="11" t="s">
        <v>696</v>
      </c>
      <c r="C986" s="11" t="s">
        <v>16</v>
      </c>
      <c r="D986" s="11" t="s">
        <v>58</v>
      </c>
      <c r="E986" s="11" t="s">
        <v>79</v>
      </c>
      <c r="F986" s="8"/>
      <c r="G986" s="9">
        <f>G987</f>
        <v>30000</v>
      </c>
      <c r="H986" s="9">
        <f>H987</f>
        <v>0</v>
      </c>
      <c r="I986" s="9">
        <f t="shared" si="486"/>
        <v>0</v>
      </c>
      <c r="J986" s="9">
        <f t="shared" si="486"/>
        <v>0</v>
      </c>
      <c r="K986" s="9">
        <f t="shared" si="486"/>
        <v>30000</v>
      </c>
      <c r="L986" s="9">
        <f t="shared" si="486"/>
        <v>0</v>
      </c>
    </row>
    <row r="987" spans="1:12" ht="25.5" x14ac:dyDescent="0.25">
      <c r="A987" s="7" t="s">
        <v>28</v>
      </c>
      <c r="B987" s="11" t="s">
        <v>696</v>
      </c>
      <c r="C987" s="11" t="s">
        <v>16</v>
      </c>
      <c r="D987" s="11" t="s">
        <v>58</v>
      </c>
      <c r="E987" s="11" t="s">
        <v>79</v>
      </c>
      <c r="F987" s="8">
        <v>200</v>
      </c>
      <c r="G987" s="9">
        <v>30000</v>
      </c>
      <c r="H987" s="9"/>
      <c r="I987" s="9"/>
      <c r="J987" s="9"/>
      <c r="K987" s="9">
        <f>G987+I987</f>
        <v>30000</v>
      </c>
      <c r="L987" s="9">
        <f>H987+J987</f>
        <v>0</v>
      </c>
    </row>
    <row r="988" spans="1:12" ht="25.5" x14ac:dyDescent="0.25">
      <c r="A988" s="7" t="s">
        <v>304</v>
      </c>
      <c r="B988" s="11" t="s">
        <v>696</v>
      </c>
      <c r="C988" s="11" t="s">
        <v>16</v>
      </c>
      <c r="D988" s="11" t="s">
        <v>58</v>
      </c>
      <c r="E988" s="11" t="s">
        <v>35</v>
      </c>
      <c r="F988" s="8"/>
      <c r="G988" s="9">
        <f t="shared" ref="G988:L988" si="487">+G989</f>
        <v>201100</v>
      </c>
      <c r="H988" s="9">
        <f t="shared" si="487"/>
        <v>0</v>
      </c>
      <c r="I988" s="9">
        <f t="shared" si="487"/>
        <v>0</v>
      </c>
      <c r="J988" s="9">
        <f t="shared" si="487"/>
        <v>0</v>
      </c>
      <c r="K988" s="9">
        <f t="shared" si="487"/>
        <v>201100</v>
      </c>
      <c r="L988" s="9">
        <f t="shared" si="487"/>
        <v>0</v>
      </c>
    </row>
    <row r="989" spans="1:12" ht="51" x14ac:dyDescent="0.25">
      <c r="A989" s="7" t="s">
        <v>43</v>
      </c>
      <c r="B989" s="11" t="s">
        <v>696</v>
      </c>
      <c r="C989" s="11" t="s">
        <v>16</v>
      </c>
      <c r="D989" s="11" t="s">
        <v>58</v>
      </c>
      <c r="E989" s="11" t="s">
        <v>44</v>
      </c>
      <c r="F989" s="8"/>
      <c r="G989" s="9">
        <f t="shared" ref="G989:L989" si="488">G990</f>
        <v>201100</v>
      </c>
      <c r="H989" s="9">
        <f t="shared" si="488"/>
        <v>0</v>
      </c>
      <c r="I989" s="9">
        <f t="shared" si="488"/>
        <v>0</v>
      </c>
      <c r="J989" s="9">
        <f t="shared" si="488"/>
        <v>0</v>
      </c>
      <c r="K989" s="9">
        <f t="shared" si="488"/>
        <v>201100</v>
      </c>
      <c r="L989" s="9">
        <f t="shared" si="488"/>
        <v>0</v>
      </c>
    </row>
    <row r="990" spans="1:12" x14ac:dyDescent="0.25">
      <c r="A990" s="7" t="s">
        <v>83</v>
      </c>
      <c r="B990" s="11" t="s">
        <v>696</v>
      </c>
      <c r="C990" s="11" t="s">
        <v>16</v>
      </c>
      <c r="D990" s="11" t="s">
        <v>58</v>
      </c>
      <c r="E990" s="11" t="s">
        <v>84</v>
      </c>
      <c r="F990" s="8"/>
      <c r="G990" s="9">
        <f t="shared" ref="G990:L990" si="489">SUM(G991:G992)</f>
        <v>201100</v>
      </c>
      <c r="H990" s="9">
        <f t="shared" si="489"/>
        <v>0</v>
      </c>
      <c r="I990" s="9">
        <f t="shared" si="489"/>
        <v>0</v>
      </c>
      <c r="J990" s="9">
        <f t="shared" si="489"/>
        <v>0</v>
      </c>
      <c r="K990" s="9">
        <f t="shared" si="489"/>
        <v>201100</v>
      </c>
      <c r="L990" s="9">
        <f t="shared" si="489"/>
        <v>0</v>
      </c>
    </row>
    <row r="991" spans="1:12" ht="25.5" x14ac:dyDescent="0.25">
      <c r="A991" s="7" t="s">
        <v>28</v>
      </c>
      <c r="B991" s="11" t="s">
        <v>696</v>
      </c>
      <c r="C991" s="11" t="s">
        <v>16</v>
      </c>
      <c r="D991" s="11" t="s">
        <v>58</v>
      </c>
      <c r="E991" s="11" t="s">
        <v>84</v>
      </c>
      <c r="F991" s="8">
        <v>200</v>
      </c>
      <c r="G991" s="9">
        <v>197600</v>
      </c>
      <c r="H991" s="9"/>
      <c r="I991" s="9"/>
      <c r="J991" s="9"/>
      <c r="K991" s="9">
        <f>G991+I991</f>
        <v>197600</v>
      </c>
      <c r="L991" s="9">
        <f>H991+J991</f>
        <v>0</v>
      </c>
    </row>
    <row r="992" spans="1:12" x14ac:dyDescent="0.25">
      <c r="A992" s="7" t="s">
        <v>56</v>
      </c>
      <c r="B992" s="11" t="s">
        <v>696</v>
      </c>
      <c r="C992" s="11" t="s">
        <v>16</v>
      </c>
      <c r="D992" s="11" t="s">
        <v>58</v>
      </c>
      <c r="E992" s="11" t="s">
        <v>84</v>
      </c>
      <c r="F992" s="8">
        <v>800</v>
      </c>
      <c r="G992" s="9">
        <v>3500</v>
      </c>
      <c r="H992" s="9"/>
      <c r="I992" s="9"/>
      <c r="J992" s="9"/>
      <c r="K992" s="9">
        <f>G992+I992</f>
        <v>3500</v>
      </c>
      <c r="L992" s="9">
        <f>H992+J992</f>
        <v>0</v>
      </c>
    </row>
    <row r="993" spans="1:12" x14ac:dyDescent="0.25">
      <c r="A993" s="7" t="s">
        <v>166</v>
      </c>
      <c r="B993" s="11" t="s">
        <v>696</v>
      </c>
      <c r="C993" s="11" t="s">
        <v>31</v>
      </c>
      <c r="D993" s="11"/>
      <c r="E993" s="11"/>
      <c r="F993" s="11"/>
      <c r="G993" s="9">
        <f t="shared" ref="G993:L994" si="490">G994</f>
        <v>22457188.98</v>
      </c>
      <c r="H993" s="9">
        <f t="shared" si="490"/>
        <v>0</v>
      </c>
      <c r="I993" s="9">
        <f t="shared" si="490"/>
        <v>0</v>
      </c>
      <c r="J993" s="9">
        <f t="shared" si="490"/>
        <v>0</v>
      </c>
      <c r="K993" s="9">
        <f t="shared" si="490"/>
        <v>22457188.98</v>
      </c>
      <c r="L993" s="9">
        <f t="shared" si="490"/>
        <v>0</v>
      </c>
    </row>
    <row r="994" spans="1:12" x14ac:dyDescent="0.25">
      <c r="A994" s="7" t="s">
        <v>179</v>
      </c>
      <c r="B994" s="11" t="s">
        <v>696</v>
      </c>
      <c r="C994" s="11" t="s">
        <v>31</v>
      </c>
      <c r="D994" s="11" t="s">
        <v>180</v>
      </c>
      <c r="E994" s="11"/>
      <c r="F994" s="11"/>
      <c r="G994" s="9">
        <f>G995</f>
        <v>22457188.98</v>
      </c>
      <c r="H994" s="9">
        <f t="shared" si="490"/>
        <v>0</v>
      </c>
      <c r="I994" s="9">
        <f t="shared" si="490"/>
        <v>0</v>
      </c>
      <c r="J994" s="9">
        <f t="shared" si="490"/>
        <v>0</v>
      </c>
      <c r="K994" s="9">
        <f t="shared" si="490"/>
        <v>22457188.98</v>
      </c>
      <c r="L994" s="9">
        <f t="shared" si="490"/>
        <v>0</v>
      </c>
    </row>
    <row r="995" spans="1:12" ht="25.5" x14ac:dyDescent="0.25">
      <c r="A995" s="7" t="s">
        <v>32</v>
      </c>
      <c r="B995" s="11" t="s">
        <v>696</v>
      </c>
      <c r="C995" s="11" t="s">
        <v>31</v>
      </c>
      <c r="D995" s="11" t="s">
        <v>180</v>
      </c>
      <c r="E995" s="11" t="s">
        <v>33</v>
      </c>
      <c r="F995" s="8"/>
      <c r="G995" s="9">
        <f t="shared" ref="G995:L995" si="491">G996</f>
        <v>22457188.98</v>
      </c>
      <c r="H995" s="9">
        <f t="shared" si="491"/>
        <v>0</v>
      </c>
      <c r="I995" s="9">
        <f t="shared" si="491"/>
        <v>0</v>
      </c>
      <c r="J995" s="9">
        <f t="shared" si="491"/>
        <v>0</v>
      </c>
      <c r="K995" s="9">
        <f t="shared" si="491"/>
        <v>22457188.98</v>
      </c>
      <c r="L995" s="9">
        <f t="shared" si="491"/>
        <v>0</v>
      </c>
    </row>
    <row r="996" spans="1:12" ht="38.25" x14ac:dyDescent="0.25">
      <c r="A996" s="7" t="s">
        <v>718</v>
      </c>
      <c r="B996" s="11" t="s">
        <v>696</v>
      </c>
      <c r="C996" s="11" t="s">
        <v>31</v>
      </c>
      <c r="D996" s="11" t="s">
        <v>180</v>
      </c>
      <c r="E996" s="11" t="s">
        <v>698</v>
      </c>
      <c r="F996" s="8"/>
      <c r="G996" s="9">
        <f t="shared" ref="G996:L996" si="492">G997+G1000</f>
        <v>22457188.98</v>
      </c>
      <c r="H996" s="9">
        <f t="shared" si="492"/>
        <v>0</v>
      </c>
      <c r="I996" s="9">
        <f t="shared" si="492"/>
        <v>0</v>
      </c>
      <c r="J996" s="9">
        <f t="shared" si="492"/>
        <v>0</v>
      </c>
      <c r="K996" s="9">
        <f t="shared" si="492"/>
        <v>22457188.98</v>
      </c>
      <c r="L996" s="9">
        <f t="shared" si="492"/>
        <v>0</v>
      </c>
    </row>
    <row r="997" spans="1:12" ht="25.5" x14ac:dyDescent="0.25">
      <c r="A997" s="7" t="s">
        <v>719</v>
      </c>
      <c r="B997" s="11" t="s">
        <v>696</v>
      </c>
      <c r="C997" s="11" t="s">
        <v>31</v>
      </c>
      <c r="D997" s="11" t="s">
        <v>180</v>
      </c>
      <c r="E997" s="11" t="s">
        <v>720</v>
      </c>
      <c r="F997" s="8"/>
      <c r="G997" s="9">
        <f t="shared" ref="G997:L998" si="493">G998</f>
        <v>573836.29</v>
      </c>
      <c r="H997" s="9">
        <f t="shared" si="493"/>
        <v>0</v>
      </c>
      <c r="I997" s="9">
        <f t="shared" si="493"/>
        <v>0</v>
      </c>
      <c r="J997" s="9">
        <f t="shared" si="493"/>
        <v>0</v>
      </c>
      <c r="K997" s="9">
        <f t="shared" si="493"/>
        <v>573836.29</v>
      </c>
      <c r="L997" s="9">
        <f t="shared" si="493"/>
        <v>0</v>
      </c>
    </row>
    <row r="998" spans="1:12" ht="38.25" x14ac:dyDescent="0.25">
      <c r="A998" s="17" t="s">
        <v>721</v>
      </c>
      <c r="B998" s="11" t="s">
        <v>696</v>
      </c>
      <c r="C998" s="11" t="s">
        <v>31</v>
      </c>
      <c r="D998" s="11" t="s">
        <v>180</v>
      </c>
      <c r="E998" s="11" t="s">
        <v>722</v>
      </c>
      <c r="F998" s="8"/>
      <c r="G998" s="9">
        <f t="shared" si="493"/>
        <v>573836.29</v>
      </c>
      <c r="H998" s="9">
        <f t="shared" si="493"/>
        <v>0</v>
      </c>
      <c r="I998" s="9">
        <f t="shared" si="493"/>
        <v>0</v>
      </c>
      <c r="J998" s="9">
        <f t="shared" si="493"/>
        <v>0</v>
      </c>
      <c r="K998" s="9">
        <f t="shared" si="493"/>
        <v>573836.29</v>
      </c>
      <c r="L998" s="9">
        <f t="shared" si="493"/>
        <v>0</v>
      </c>
    </row>
    <row r="999" spans="1:12" ht="25.5" x14ac:dyDescent="0.25">
      <c r="A999" s="7" t="s">
        <v>28</v>
      </c>
      <c r="B999" s="11" t="s">
        <v>696</v>
      </c>
      <c r="C999" s="11" t="s">
        <v>31</v>
      </c>
      <c r="D999" s="11" t="s">
        <v>180</v>
      </c>
      <c r="E999" s="11" t="s">
        <v>722</v>
      </c>
      <c r="F999" s="11" t="s">
        <v>379</v>
      </c>
      <c r="G999" s="9">
        <v>573836.29</v>
      </c>
      <c r="H999" s="9"/>
      <c r="I999" s="9"/>
      <c r="J999" s="9"/>
      <c r="K999" s="9">
        <f>G999+I999</f>
        <v>573836.29</v>
      </c>
      <c r="L999" s="9">
        <f>H999+J999</f>
        <v>0</v>
      </c>
    </row>
    <row r="1000" spans="1:12" ht="38.25" x14ac:dyDescent="0.25">
      <c r="A1000" s="7" t="s">
        <v>715</v>
      </c>
      <c r="B1000" s="11" t="s">
        <v>696</v>
      </c>
      <c r="C1000" s="11" t="s">
        <v>31</v>
      </c>
      <c r="D1000" s="11" t="s">
        <v>180</v>
      </c>
      <c r="E1000" s="11" t="s">
        <v>716</v>
      </c>
      <c r="F1000" s="8"/>
      <c r="G1000" s="9">
        <f>G1001+G1003</f>
        <v>21883352.690000001</v>
      </c>
      <c r="H1000" s="9">
        <f t="shared" ref="H1000:L1000" si="494">H1001+H1003</f>
        <v>0</v>
      </c>
      <c r="I1000" s="9">
        <f t="shared" si="494"/>
        <v>0</v>
      </c>
      <c r="J1000" s="9">
        <f t="shared" si="494"/>
        <v>0</v>
      </c>
      <c r="K1000" s="9">
        <f t="shared" si="494"/>
        <v>21883352.690000001</v>
      </c>
      <c r="L1000" s="9">
        <f t="shared" si="494"/>
        <v>0</v>
      </c>
    </row>
    <row r="1001" spans="1:12" ht="51" x14ac:dyDescent="0.25">
      <c r="A1001" s="7" t="s">
        <v>29</v>
      </c>
      <c r="B1001" s="11" t="s">
        <v>696</v>
      </c>
      <c r="C1001" s="11" t="s">
        <v>31</v>
      </c>
      <c r="D1001" s="11" t="s">
        <v>180</v>
      </c>
      <c r="E1001" s="11" t="s">
        <v>723</v>
      </c>
      <c r="F1001" s="8"/>
      <c r="G1001" s="9">
        <f t="shared" ref="G1001:L1001" si="495">G1002</f>
        <v>570728</v>
      </c>
      <c r="H1001" s="9">
        <f t="shared" si="495"/>
        <v>0</v>
      </c>
      <c r="I1001" s="9">
        <f t="shared" si="495"/>
        <v>0</v>
      </c>
      <c r="J1001" s="9">
        <f t="shared" si="495"/>
        <v>0</v>
      </c>
      <c r="K1001" s="9">
        <f t="shared" si="495"/>
        <v>570728</v>
      </c>
      <c r="L1001" s="9">
        <f t="shared" si="495"/>
        <v>0</v>
      </c>
    </row>
    <row r="1002" spans="1:12" ht="51" x14ac:dyDescent="0.25">
      <c r="A1002" s="7" t="s">
        <v>25</v>
      </c>
      <c r="B1002" s="11" t="s">
        <v>696</v>
      </c>
      <c r="C1002" s="11" t="s">
        <v>31</v>
      </c>
      <c r="D1002" s="11" t="s">
        <v>180</v>
      </c>
      <c r="E1002" s="11" t="s">
        <v>723</v>
      </c>
      <c r="F1002" s="8">
        <v>100</v>
      </c>
      <c r="G1002" s="9">
        <v>570728</v>
      </c>
      <c r="H1002" s="9"/>
      <c r="I1002" s="9"/>
      <c r="J1002" s="9"/>
      <c r="K1002" s="9">
        <f>G1002+I1002</f>
        <v>570728</v>
      </c>
      <c r="L1002" s="9">
        <f>H1002+J1002</f>
        <v>0</v>
      </c>
    </row>
    <row r="1003" spans="1:12" ht="38.25" x14ac:dyDescent="0.25">
      <c r="A1003" s="7" t="s">
        <v>130</v>
      </c>
      <c r="B1003" s="11" t="s">
        <v>696</v>
      </c>
      <c r="C1003" s="11" t="s">
        <v>31</v>
      </c>
      <c r="D1003" s="11" t="s">
        <v>180</v>
      </c>
      <c r="E1003" s="11" t="s">
        <v>717</v>
      </c>
      <c r="F1003" s="8"/>
      <c r="G1003" s="9">
        <f t="shared" ref="G1003:L1003" si="496">SUM(G1004:G1006)</f>
        <v>21312624.690000001</v>
      </c>
      <c r="H1003" s="9">
        <f t="shared" si="496"/>
        <v>0</v>
      </c>
      <c r="I1003" s="9">
        <f t="shared" si="496"/>
        <v>0</v>
      </c>
      <c r="J1003" s="9">
        <f t="shared" si="496"/>
        <v>0</v>
      </c>
      <c r="K1003" s="9">
        <f t="shared" si="496"/>
        <v>21312624.690000001</v>
      </c>
      <c r="L1003" s="9">
        <f t="shared" si="496"/>
        <v>0</v>
      </c>
    </row>
    <row r="1004" spans="1:12" ht="51" x14ac:dyDescent="0.25">
      <c r="A1004" s="7" t="s">
        <v>25</v>
      </c>
      <c r="B1004" s="11" t="s">
        <v>696</v>
      </c>
      <c r="C1004" s="11" t="s">
        <v>31</v>
      </c>
      <c r="D1004" s="11" t="s">
        <v>180</v>
      </c>
      <c r="E1004" s="11" t="s">
        <v>717</v>
      </c>
      <c r="F1004" s="8">
        <v>100</v>
      </c>
      <c r="G1004" s="9">
        <v>19119046.699999999</v>
      </c>
      <c r="H1004" s="9"/>
      <c r="I1004" s="9"/>
      <c r="J1004" s="9"/>
      <c r="K1004" s="9">
        <f t="shared" ref="K1004:L1006" si="497">G1004+I1004</f>
        <v>19119046.699999999</v>
      </c>
      <c r="L1004" s="9">
        <f t="shared" si="497"/>
        <v>0</v>
      </c>
    </row>
    <row r="1005" spans="1:12" ht="25.5" x14ac:dyDescent="0.25">
      <c r="A1005" s="7" t="s">
        <v>28</v>
      </c>
      <c r="B1005" s="11" t="s">
        <v>696</v>
      </c>
      <c r="C1005" s="11" t="s">
        <v>31</v>
      </c>
      <c r="D1005" s="11" t="s">
        <v>180</v>
      </c>
      <c r="E1005" s="11" t="s">
        <v>717</v>
      </c>
      <c r="F1005" s="8">
        <v>200</v>
      </c>
      <c r="G1005" s="9">
        <v>2179569.83</v>
      </c>
      <c r="H1005" s="9"/>
      <c r="I1005" s="9"/>
      <c r="J1005" s="9"/>
      <c r="K1005" s="9">
        <f t="shared" si="497"/>
        <v>2179569.83</v>
      </c>
      <c r="L1005" s="9">
        <f t="shared" si="497"/>
        <v>0</v>
      </c>
    </row>
    <row r="1006" spans="1:12" x14ac:dyDescent="0.25">
      <c r="A1006" s="7" t="s">
        <v>56</v>
      </c>
      <c r="B1006" s="11" t="s">
        <v>696</v>
      </c>
      <c r="C1006" s="11" t="s">
        <v>31</v>
      </c>
      <c r="D1006" s="11" t="s">
        <v>180</v>
      </c>
      <c r="E1006" s="11" t="s">
        <v>717</v>
      </c>
      <c r="F1006" s="8">
        <v>800</v>
      </c>
      <c r="G1006" s="9">
        <v>14008.16</v>
      </c>
      <c r="H1006" s="9"/>
      <c r="I1006" s="9"/>
      <c r="J1006" s="9"/>
      <c r="K1006" s="9">
        <f t="shared" si="497"/>
        <v>14008.16</v>
      </c>
      <c r="L1006" s="9">
        <f t="shared" si="497"/>
        <v>0</v>
      </c>
    </row>
    <row r="1007" spans="1:12" x14ac:dyDescent="0.25">
      <c r="A1007" s="7" t="s">
        <v>203</v>
      </c>
      <c r="B1007" s="11" t="s">
        <v>696</v>
      </c>
      <c r="C1007" s="8" t="s">
        <v>52</v>
      </c>
      <c r="D1007" s="11" t="s">
        <v>2</v>
      </c>
      <c r="E1007" s="11"/>
      <c r="F1007" s="11"/>
      <c r="G1007" s="9">
        <f>G1008+G1018</f>
        <v>44240293.039999999</v>
      </c>
      <c r="H1007" s="9">
        <f>H1008+H1018</f>
        <v>11982778.050000001</v>
      </c>
      <c r="I1007" s="9">
        <f>I1008+I1018</f>
        <v>0</v>
      </c>
      <c r="J1007" s="9">
        <f>J1008+J1018</f>
        <v>0</v>
      </c>
      <c r="K1007" s="9">
        <f>K1008+K1018</f>
        <v>44240293.039999999</v>
      </c>
      <c r="L1007" s="9">
        <f>L1008+L1018</f>
        <v>11982778.050000001</v>
      </c>
    </row>
    <row r="1008" spans="1:12" x14ac:dyDescent="0.25">
      <c r="A1008" s="7" t="s">
        <v>558</v>
      </c>
      <c r="B1008" s="11" t="s">
        <v>696</v>
      </c>
      <c r="C1008" s="8" t="s">
        <v>52</v>
      </c>
      <c r="D1008" s="11" t="s">
        <v>16</v>
      </c>
      <c r="E1008" s="11"/>
      <c r="F1008" s="11"/>
      <c r="G1008" s="9">
        <f t="shared" ref="G1008:L1010" si="498">G1009</f>
        <v>32111293.039999999</v>
      </c>
      <c r="H1008" s="9">
        <f t="shared" si="498"/>
        <v>11982778.050000001</v>
      </c>
      <c r="I1008" s="9">
        <f t="shared" si="498"/>
        <v>0</v>
      </c>
      <c r="J1008" s="9">
        <f t="shared" si="498"/>
        <v>0</v>
      </c>
      <c r="K1008" s="9">
        <f t="shared" si="498"/>
        <v>32111293.039999999</v>
      </c>
      <c r="L1008" s="9">
        <f t="shared" si="498"/>
        <v>11982778.050000001</v>
      </c>
    </row>
    <row r="1009" spans="1:12" ht="25.5" x14ac:dyDescent="0.25">
      <c r="A1009" s="7" t="s">
        <v>559</v>
      </c>
      <c r="B1009" s="11" t="s">
        <v>696</v>
      </c>
      <c r="C1009" s="11" t="s">
        <v>52</v>
      </c>
      <c r="D1009" s="11" t="s">
        <v>16</v>
      </c>
      <c r="E1009" s="11" t="s">
        <v>519</v>
      </c>
      <c r="F1009" s="11"/>
      <c r="G1009" s="9">
        <f t="shared" si="498"/>
        <v>32111293.039999999</v>
      </c>
      <c r="H1009" s="9">
        <f t="shared" si="498"/>
        <v>11982778.050000001</v>
      </c>
      <c r="I1009" s="9">
        <f t="shared" si="498"/>
        <v>0</v>
      </c>
      <c r="J1009" s="9">
        <f t="shared" si="498"/>
        <v>0</v>
      </c>
      <c r="K1009" s="9">
        <f t="shared" si="498"/>
        <v>32111293.039999999</v>
      </c>
      <c r="L1009" s="9">
        <f t="shared" si="498"/>
        <v>11982778.050000001</v>
      </c>
    </row>
    <row r="1010" spans="1:12" ht="25.5" x14ac:dyDescent="0.25">
      <c r="A1010" s="7" t="s">
        <v>724</v>
      </c>
      <c r="B1010" s="11" t="s">
        <v>696</v>
      </c>
      <c r="C1010" s="11" t="s">
        <v>52</v>
      </c>
      <c r="D1010" s="11" t="s">
        <v>16</v>
      </c>
      <c r="E1010" s="11" t="s">
        <v>561</v>
      </c>
      <c r="F1010" s="11"/>
      <c r="G1010" s="9">
        <f>G1011</f>
        <v>32111293.039999999</v>
      </c>
      <c r="H1010" s="9">
        <f t="shared" si="498"/>
        <v>11982778.050000001</v>
      </c>
      <c r="I1010" s="9">
        <f t="shared" si="498"/>
        <v>0</v>
      </c>
      <c r="J1010" s="9">
        <f t="shared" si="498"/>
        <v>0</v>
      </c>
      <c r="K1010" s="9">
        <f t="shared" si="498"/>
        <v>32111293.039999999</v>
      </c>
      <c r="L1010" s="9">
        <f t="shared" si="498"/>
        <v>11982778.050000001</v>
      </c>
    </row>
    <row r="1011" spans="1:12" ht="25.5" x14ac:dyDescent="0.25">
      <c r="A1011" s="7" t="s">
        <v>562</v>
      </c>
      <c r="B1011" s="11" t="s">
        <v>696</v>
      </c>
      <c r="C1011" s="11" t="s">
        <v>52</v>
      </c>
      <c r="D1011" s="11" t="s">
        <v>16</v>
      </c>
      <c r="E1011" s="11" t="s">
        <v>563</v>
      </c>
      <c r="F1011" s="11"/>
      <c r="G1011" s="9">
        <f t="shared" ref="G1011:L1011" si="499">G1014+G1012+G1016</f>
        <v>32111293.039999999</v>
      </c>
      <c r="H1011" s="9">
        <f t="shared" si="499"/>
        <v>11982778.050000001</v>
      </c>
      <c r="I1011" s="9">
        <f t="shared" si="499"/>
        <v>0</v>
      </c>
      <c r="J1011" s="9">
        <f t="shared" si="499"/>
        <v>0</v>
      </c>
      <c r="K1011" s="9">
        <f t="shared" si="499"/>
        <v>32111293.039999999</v>
      </c>
      <c r="L1011" s="9">
        <f t="shared" si="499"/>
        <v>11982778.050000001</v>
      </c>
    </row>
    <row r="1012" spans="1:12" ht="38.25" x14ac:dyDescent="0.25">
      <c r="A1012" s="7" t="s">
        <v>725</v>
      </c>
      <c r="B1012" s="11" t="s">
        <v>696</v>
      </c>
      <c r="C1012" s="11" t="s">
        <v>52</v>
      </c>
      <c r="D1012" s="11" t="s">
        <v>16</v>
      </c>
      <c r="E1012" s="11" t="s">
        <v>726</v>
      </c>
      <c r="F1012" s="11"/>
      <c r="G1012" s="9">
        <f t="shared" ref="G1012:L1012" si="500">G1013</f>
        <v>11982778.050000001</v>
      </c>
      <c r="H1012" s="9">
        <f t="shared" si="500"/>
        <v>11982778.050000001</v>
      </c>
      <c r="I1012" s="9">
        <f t="shared" si="500"/>
        <v>0</v>
      </c>
      <c r="J1012" s="9">
        <f t="shared" si="500"/>
        <v>0</v>
      </c>
      <c r="K1012" s="9">
        <f t="shared" si="500"/>
        <v>11982778.050000001</v>
      </c>
      <c r="L1012" s="9">
        <f t="shared" si="500"/>
        <v>11982778.050000001</v>
      </c>
    </row>
    <row r="1013" spans="1:12" ht="25.5" x14ac:dyDescent="0.25">
      <c r="A1013" s="7" t="s">
        <v>28</v>
      </c>
      <c r="B1013" s="11" t="s">
        <v>696</v>
      </c>
      <c r="C1013" s="11" t="s">
        <v>52</v>
      </c>
      <c r="D1013" s="11" t="s">
        <v>16</v>
      </c>
      <c r="E1013" s="11" t="s">
        <v>726</v>
      </c>
      <c r="F1013" s="11" t="s">
        <v>379</v>
      </c>
      <c r="G1013" s="9">
        <v>11982778.050000001</v>
      </c>
      <c r="H1013" s="9">
        <v>11982778.050000001</v>
      </c>
      <c r="I1013" s="9"/>
      <c r="K1013" s="9">
        <f>G1013+I1013</f>
        <v>11982778.050000001</v>
      </c>
      <c r="L1013" s="9">
        <f>H1013+J1013</f>
        <v>11982778.050000001</v>
      </c>
    </row>
    <row r="1014" spans="1:12" ht="38.25" x14ac:dyDescent="0.25">
      <c r="A1014" s="13" t="s">
        <v>727</v>
      </c>
      <c r="B1014" s="11" t="s">
        <v>696</v>
      </c>
      <c r="C1014" s="11" t="s">
        <v>52</v>
      </c>
      <c r="D1014" s="11" t="s">
        <v>16</v>
      </c>
      <c r="E1014" s="11" t="s">
        <v>728</v>
      </c>
      <c r="F1014" s="11"/>
      <c r="G1014" s="9">
        <f t="shared" ref="G1014:L1014" si="501">G1015</f>
        <v>1941739.17</v>
      </c>
      <c r="H1014" s="9">
        <f t="shared" si="501"/>
        <v>0</v>
      </c>
      <c r="I1014" s="9">
        <f t="shared" si="501"/>
        <v>0</v>
      </c>
      <c r="J1014" s="9">
        <f t="shared" si="501"/>
        <v>0</v>
      </c>
      <c r="K1014" s="9">
        <f t="shared" si="501"/>
        <v>1941739.17</v>
      </c>
      <c r="L1014" s="9">
        <f t="shared" si="501"/>
        <v>0</v>
      </c>
    </row>
    <row r="1015" spans="1:12" ht="25.5" x14ac:dyDescent="0.25">
      <c r="A1015" s="7" t="s">
        <v>28</v>
      </c>
      <c r="B1015" s="11" t="s">
        <v>696</v>
      </c>
      <c r="C1015" s="11" t="s">
        <v>52</v>
      </c>
      <c r="D1015" s="11" t="s">
        <v>16</v>
      </c>
      <c r="E1015" s="11" t="s">
        <v>728</v>
      </c>
      <c r="F1015" s="11" t="s">
        <v>379</v>
      </c>
      <c r="G1015" s="9">
        <f>1800000+141739.17</f>
        <v>1941739.17</v>
      </c>
      <c r="H1015" s="9"/>
      <c r="I1015" s="9"/>
      <c r="J1015" s="9"/>
      <c r="K1015" s="9">
        <f>G1015+I1015</f>
        <v>1941739.17</v>
      </c>
      <c r="L1015" s="9">
        <f>H1015+J1015</f>
        <v>0</v>
      </c>
    </row>
    <row r="1016" spans="1:12" ht="38.25" x14ac:dyDescent="0.25">
      <c r="A1016" s="7" t="s">
        <v>737</v>
      </c>
      <c r="B1016" s="11" t="s">
        <v>696</v>
      </c>
      <c r="C1016" s="11" t="s">
        <v>52</v>
      </c>
      <c r="D1016" s="11" t="s">
        <v>16</v>
      </c>
      <c r="E1016" s="11" t="s">
        <v>729</v>
      </c>
      <c r="F1016" s="11"/>
      <c r="G1016" s="9">
        <f t="shared" ref="G1016:L1016" si="502">G1017</f>
        <v>18186775.819999997</v>
      </c>
      <c r="H1016" s="9">
        <f t="shared" si="502"/>
        <v>0</v>
      </c>
      <c r="I1016" s="9">
        <f t="shared" si="502"/>
        <v>0</v>
      </c>
      <c r="J1016" s="9">
        <f t="shared" si="502"/>
        <v>0</v>
      </c>
      <c r="K1016" s="9">
        <f t="shared" si="502"/>
        <v>18186775.819999997</v>
      </c>
      <c r="L1016" s="9">
        <f t="shared" si="502"/>
        <v>0</v>
      </c>
    </row>
    <row r="1017" spans="1:12" ht="25.5" x14ac:dyDescent="0.25">
      <c r="A1017" s="7" t="s">
        <v>28</v>
      </c>
      <c r="B1017" s="11" t="s">
        <v>696</v>
      </c>
      <c r="C1017" s="11" t="s">
        <v>52</v>
      </c>
      <c r="D1017" s="11" t="s">
        <v>16</v>
      </c>
      <c r="E1017" s="11" t="s">
        <v>729</v>
      </c>
      <c r="F1017" s="11" t="s">
        <v>379</v>
      </c>
      <c r="G1017" s="9">
        <f>18328514.99-141739.17</f>
        <v>18186775.819999997</v>
      </c>
      <c r="H1017" s="9"/>
      <c r="J1017" s="9"/>
      <c r="K1017" s="9">
        <f>G1017+I1017</f>
        <v>18186775.819999997</v>
      </c>
      <c r="L1017" s="9">
        <f>H1017+J1017</f>
        <v>0</v>
      </c>
    </row>
    <row r="1018" spans="1:12" s="51" customFormat="1" x14ac:dyDescent="0.25">
      <c r="A1018" s="7" t="s">
        <v>204</v>
      </c>
      <c r="B1018" s="11" t="s">
        <v>696</v>
      </c>
      <c r="C1018" s="11" t="s">
        <v>52</v>
      </c>
      <c r="D1018" s="11" t="s">
        <v>18</v>
      </c>
      <c r="E1018" s="11"/>
      <c r="F1018" s="11"/>
      <c r="G1018" s="9">
        <f t="shared" ref="G1018:L1022" si="503">G1019</f>
        <v>12129000</v>
      </c>
      <c r="H1018" s="9">
        <f t="shared" si="503"/>
        <v>0</v>
      </c>
      <c r="I1018" s="9">
        <f t="shared" si="503"/>
        <v>0</v>
      </c>
      <c r="J1018" s="9">
        <f t="shared" si="503"/>
        <v>0</v>
      </c>
      <c r="K1018" s="9">
        <f t="shared" si="503"/>
        <v>12129000</v>
      </c>
      <c r="L1018" s="9">
        <f t="shared" si="503"/>
        <v>0</v>
      </c>
    </row>
    <row r="1019" spans="1:12" ht="25.5" x14ac:dyDescent="0.25">
      <c r="A1019" s="7" t="s">
        <v>559</v>
      </c>
      <c r="B1019" s="11" t="s">
        <v>696</v>
      </c>
      <c r="C1019" s="11" t="s">
        <v>52</v>
      </c>
      <c r="D1019" s="11" t="s">
        <v>18</v>
      </c>
      <c r="E1019" s="11" t="s">
        <v>519</v>
      </c>
      <c r="F1019" s="11"/>
      <c r="G1019" s="9">
        <f t="shared" si="503"/>
        <v>12129000</v>
      </c>
      <c r="H1019" s="9">
        <f t="shared" si="503"/>
        <v>0</v>
      </c>
      <c r="I1019" s="9">
        <f t="shared" si="503"/>
        <v>0</v>
      </c>
      <c r="J1019" s="9">
        <f t="shared" si="503"/>
        <v>0</v>
      </c>
      <c r="K1019" s="9">
        <f t="shared" si="503"/>
        <v>12129000</v>
      </c>
      <c r="L1019" s="9">
        <f t="shared" si="503"/>
        <v>0</v>
      </c>
    </row>
    <row r="1020" spans="1:12" ht="25.5" x14ac:dyDescent="0.25">
      <c r="A1020" s="7" t="s">
        <v>724</v>
      </c>
      <c r="B1020" s="11" t="s">
        <v>696</v>
      </c>
      <c r="C1020" s="11" t="s">
        <v>52</v>
      </c>
      <c r="D1020" s="11" t="s">
        <v>18</v>
      </c>
      <c r="E1020" s="11" t="s">
        <v>561</v>
      </c>
      <c r="F1020" s="11"/>
      <c r="G1020" s="9">
        <f t="shared" si="503"/>
        <v>12129000</v>
      </c>
      <c r="H1020" s="9">
        <f t="shared" si="503"/>
        <v>0</v>
      </c>
      <c r="I1020" s="9">
        <f t="shared" si="503"/>
        <v>0</v>
      </c>
      <c r="J1020" s="9">
        <f t="shared" si="503"/>
        <v>0</v>
      </c>
      <c r="K1020" s="9">
        <f t="shared" si="503"/>
        <v>12129000</v>
      </c>
      <c r="L1020" s="9">
        <f t="shared" si="503"/>
        <v>0</v>
      </c>
    </row>
    <row r="1021" spans="1:12" ht="25.5" x14ac:dyDescent="0.25">
      <c r="A1021" s="7" t="s">
        <v>566</v>
      </c>
      <c r="B1021" s="11" t="s">
        <v>696</v>
      </c>
      <c r="C1021" s="11" t="s">
        <v>52</v>
      </c>
      <c r="D1021" s="11" t="s">
        <v>18</v>
      </c>
      <c r="E1021" s="11" t="s">
        <v>567</v>
      </c>
      <c r="F1021" s="11"/>
      <c r="G1021" s="9">
        <f t="shared" si="503"/>
        <v>12129000</v>
      </c>
      <c r="H1021" s="9">
        <f t="shared" si="503"/>
        <v>0</v>
      </c>
      <c r="I1021" s="9">
        <f t="shared" si="503"/>
        <v>0</v>
      </c>
      <c r="J1021" s="9">
        <f t="shared" si="503"/>
        <v>0</v>
      </c>
      <c r="K1021" s="9">
        <f t="shared" si="503"/>
        <v>12129000</v>
      </c>
      <c r="L1021" s="9">
        <f t="shared" si="503"/>
        <v>0</v>
      </c>
    </row>
    <row r="1022" spans="1:12" ht="25.5" x14ac:dyDescent="0.25">
      <c r="A1022" s="7" t="s">
        <v>730</v>
      </c>
      <c r="B1022" s="11" t="s">
        <v>696</v>
      </c>
      <c r="C1022" s="11" t="s">
        <v>52</v>
      </c>
      <c r="D1022" s="11" t="s">
        <v>18</v>
      </c>
      <c r="E1022" s="11" t="s">
        <v>731</v>
      </c>
      <c r="F1022" s="11"/>
      <c r="G1022" s="9">
        <f t="shared" si="503"/>
        <v>12129000</v>
      </c>
      <c r="H1022" s="9">
        <f t="shared" si="503"/>
        <v>0</v>
      </c>
      <c r="I1022" s="9">
        <f t="shared" si="503"/>
        <v>0</v>
      </c>
      <c r="J1022" s="9">
        <f t="shared" si="503"/>
        <v>0</v>
      </c>
      <c r="K1022" s="9">
        <f t="shared" si="503"/>
        <v>12129000</v>
      </c>
      <c r="L1022" s="9">
        <f t="shared" si="503"/>
        <v>0</v>
      </c>
    </row>
    <row r="1023" spans="1:12" ht="25.5" x14ac:dyDescent="0.25">
      <c r="A1023" s="7" t="s">
        <v>28</v>
      </c>
      <c r="B1023" s="11" t="s">
        <v>696</v>
      </c>
      <c r="C1023" s="11" t="s">
        <v>52</v>
      </c>
      <c r="D1023" s="11" t="s">
        <v>18</v>
      </c>
      <c r="E1023" s="11" t="s">
        <v>731</v>
      </c>
      <c r="F1023" s="11" t="s">
        <v>379</v>
      </c>
      <c r="G1023" s="9">
        <v>12129000</v>
      </c>
      <c r="H1023" s="9"/>
      <c r="I1023" s="9">
        <v>0</v>
      </c>
      <c r="J1023" s="9"/>
      <c r="K1023" s="9">
        <f>G1023+I1023</f>
        <v>12129000</v>
      </c>
      <c r="L1023" s="9">
        <f>H1023+J1023</f>
        <v>0</v>
      </c>
    </row>
    <row r="1024" spans="1:12" x14ac:dyDescent="0.25">
      <c r="A1024" s="7" t="s">
        <v>255</v>
      </c>
      <c r="B1024" s="11" t="s">
        <v>696</v>
      </c>
      <c r="C1024" s="11" t="s">
        <v>168</v>
      </c>
      <c r="D1024" s="11"/>
      <c r="E1024" s="11"/>
      <c r="F1024" s="11"/>
      <c r="G1024" s="9">
        <f t="shared" ref="G1024:L1027" si="504">G1025</f>
        <v>3637600</v>
      </c>
      <c r="H1024" s="9">
        <f t="shared" si="504"/>
        <v>3637600</v>
      </c>
      <c r="I1024" s="9">
        <f t="shared" si="504"/>
        <v>0</v>
      </c>
      <c r="J1024" s="9">
        <f t="shared" si="504"/>
        <v>0</v>
      </c>
      <c r="K1024" s="9">
        <f t="shared" si="504"/>
        <v>3637600</v>
      </c>
      <c r="L1024" s="9">
        <f t="shared" si="504"/>
        <v>3637600</v>
      </c>
    </row>
    <row r="1025" spans="1:12" x14ac:dyDescent="0.25">
      <c r="A1025" s="7" t="s">
        <v>264</v>
      </c>
      <c r="B1025" s="11" t="s">
        <v>696</v>
      </c>
      <c r="C1025" s="11" t="s">
        <v>168</v>
      </c>
      <c r="D1025" s="11" t="s">
        <v>31</v>
      </c>
      <c r="E1025" s="11"/>
      <c r="F1025" s="11"/>
      <c r="G1025" s="9">
        <f t="shared" si="504"/>
        <v>3637600</v>
      </c>
      <c r="H1025" s="9">
        <f t="shared" si="504"/>
        <v>3637600</v>
      </c>
      <c r="I1025" s="9">
        <f t="shared" si="504"/>
        <v>0</v>
      </c>
      <c r="J1025" s="9">
        <f t="shared" si="504"/>
        <v>0</v>
      </c>
      <c r="K1025" s="9">
        <f t="shared" si="504"/>
        <v>3637600</v>
      </c>
      <c r="L1025" s="9">
        <f t="shared" si="504"/>
        <v>3637600</v>
      </c>
    </row>
    <row r="1026" spans="1:12" x14ac:dyDescent="0.25">
      <c r="A1026" s="12" t="s">
        <v>19</v>
      </c>
      <c r="B1026" s="11" t="s">
        <v>696</v>
      </c>
      <c r="C1026" s="11" t="s">
        <v>168</v>
      </c>
      <c r="D1026" s="11" t="s">
        <v>31</v>
      </c>
      <c r="E1026" s="11" t="s">
        <v>20</v>
      </c>
      <c r="F1026" s="11"/>
      <c r="G1026" s="9">
        <f t="shared" si="504"/>
        <v>3637600</v>
      </c>
      <c r="H1026" s="9">
        <f t="shared" si="504"/>
        <v>3637600</v>
      </c>
      <c r="I1026" s="9">
        <f t="shared" si="504"/>
        <v>0</v>
      </c>
      <c r="J1026" s="9">
        <f t="shared" si="504"/>
        <v>0</v>
      </c>
      <c r="K1026" s="9">
        <f t="shared" si="504"/>
        <v>3637600</v>
      </c>
      <c r="L1026" s="9">
        <f t="shared" si="504"/>
        <v>3637600</v>
      </c>
    </row>
    <row r="1027" spans="1:12" ht="25.5" x14ac:dyDescent="0.25">
      <c r="A1027" s="12" t="s">
        <v>21</v>
      </c>
      <c r="B1027" s="11" t="s">
        <v>696</v>
      </c>
      <c r="C1027" s="11" t="s">
        <v>168</v>
      </c>
      <c r="D1027" s="11" t="s">
        <v>31</v>
      </c>
      <c r="E1027" s="11" t="s">
        <v>22</v>
      </c>
      <c r="F1027" s="11"/>
      <c r="G1027" s="9">
        <f>G1028</f>
        <v>3637600</v>
      </c>
      <c r="H1027" s="9">
        <f t="shared" si="504"/>
        <v>3637600</v>
      </c>
      <c r="I1027" s="9">
        <f t="shared" si="504"/>
        <v>0</v>
      </c>
      <c r="J1027" s="9">
        <f t="shared" si="504"/>
        <v>0</v>
      </c>
      <c r="K1027" s="9">
        <f t="shared" si="504"/>
        <v>3637600</v>
      </c>
      <c r="L1027" s="9">
        <f t="shared" si="504"/>
        <v>3637600</v>
      </c>
    </row>
    <row r="1028" spans="1:12" ht="51" x14ac:dyDescent="0.25">
      <c r="A1028" s="7" t="s">
        <v>732</v>
      </c>
      <c r="B1028" s="11" t="s">
        <v>696</v>
      </c>
      <c r="C1028" s="11" t="s">
        <v>168</v>
      </c>
      <c r="D1028" s="11" t="s">
        <v>31</v>
      </c>
      <c r="E1028" s="11" t="s">
        <v>733</v>
      </c>
      <c r="F1028" s="11"/>
      <c r="G1028" s="9">
        <f>SUM(G1029:G1029)</f>
        <v>3637600</v>
      </c>
      <c r="H1028" s="9">
        <f>SUM(H1029:H1029)</f>
        <v>3637600</v>
      </c>
      <c r="I1028" s="9">
        <f>SUM(I1029:I1029)</f>
        <v>0</v>
      </c>
      <c r="J1028" s="9">
        <f>SUM(J1029:J1029)</f>
        <v>0</v>
      </c>
      <c r="K1028" s="9">
        <f>SUM(K1029:K1029)</f>
        <v>3637600</v>
      </c>
      <c r="L1028" s="9">
        <f>SUM(L1029:L1029)</f>
        <v>3637600</v>
      </c>
    </row>
    <row r="1029" spans="1:12" ht="25.5" x14ac:dyDescent="0.25">
      <c r="A1029" s="7" t="s">
        <v>221</v>
      </c>
      <c r="B1029" s="11" t="s">
        <v>696</v>
      </c>
      <c r="C1029" s="11" t="s">
        <v>168</v>
      </c>
      <c r="D1029" s="11" t="s">
        <v>31</v>
      </c>
      <c r="E1029" s="11" t="s">
        <v>733</v>
      </c>
      <c r="F1029" s="11" t="s">
        <v>538</v>
      </c>
      <c r="G1029" s="9">
        <v>3637600</v>
      </c>
      <c r="H1029" s="9">
        <v>3637600</v>
      </c>
      <c r="I1029" s="9"/>
      <c r="J1029" s="9"/>
      <c r="K1029" s="9">
        <f>G1029+I1029</f>
        <v>3637600</v>
      </c>
      <c r="L1029" s="9">
        <f>H1029+J1029</f>
        <v>3637600</v>
      </c>
    </row>
    <row r="1030" spans="1:12" ht="19.5" customHeight="1" x14ac:dyDescent="0.25">
      <c r="A1030" s="63" t="s">
        <v>734</v>
      </c>
      <c r="B1030" s="63"/>
      <c r="C1030" s="63"/>
      <c r="D1030" s="63"/>
      <c r="E1030" s="63"/>
      <c r="F1030" s="63"/>
      <c r="G1030" s="9" t="e">
        <f>G10+G283+G344+G559+G699+G881+G919+G948</f>
        <v>#REF!</v>
      </c>
      <c r="H1030" s="9" t="e">
        <f>H10+H283+H344+H559+H699+H881+H919+H948</f>
        <v>#REF!</v>
      </c>
      <c r="I1030" s="9" t="e">
        <f>I10+I283+I344+I559+I699+I881+I919+I948</f>
        <v>#REF!</v>
      </c>
      <c r="J1030" s="9" t="e">
        <f>J10+J283+J344+J559+J699+J881+J919+J948</f>
        <v>#REF!</v>
      </c>
      <c r="K1030" s="9">
        <f>K10+K283+K344+K559+K699+K881+K919+K948</f>
        <v>3204847631.0099998</v>
      </c>
      <c r="L1030" s="9">
        <f>L10+L283+L344+L559+L699+L881+L919+L948</f>
        <v>1503067502.8600001</v>
      </c>
    </row>
    <row r="1031" spans="1:12" x14ac:dyDescent="0.25">
      <c r="A1031" s="52"/>
      <c r="B1031" s="53"/>
      <c r="C1031" s="53"/>
      <c r="D1031" s="53"/>
      <c r="E1031" s="53"/>
      <c r="F1031" s="53"/>
      <c r="K1031" s="54"/>
    </row>
    <row r="1032" spans="1:12" x14ac:dyDescent="0.2">
      <c r="A1032" s="55"/>
      <c r="B1032" s="53"/>
      <c r="C1032" s="53"/>
      <c r="D1032" s="53"/>
      <c r="E1032" s="53"/>
      <c r="F1032" s="53"/>
      <c r="G1032" s="56"/>
      <c r="H1032" s="56"/>
      <c r="I1032" s="56"/>
      <c r="J1032" s="56"/>
      <c r="K1032" s="57"/>
      <c r="L1032" s="57"/>
    </row>
    <row r="1033" spans="1:12" x14ac:dyDescent="0.25">
      <c r="A1033" s="32"/>
      <c r="B1033" s="53"/>
      <c r="C1033" s="53"/>
      <c r="D1033" s="53"/>
      <c r="E1033" s="53"/>
      <c r="F1033" s="53"/>
      <c r="G1033" s="56"/>
      <c r="H1033" s="56"/>
      <c r="I1033" s="56"/>
      <c r="J1033" s="56"/>
      <c r="K1033" s="58"/>
      <c r="L1033" s="58"/>
    </row>
    <row r="1034" spans="1:12" x14ac:dyDescent="0.25">
      <c r="A1034" s="52"/>
      <c r="B1034" s="53"/>
      <c r="C1034" s="53"/>
      <c r="D1034" s="53"/>
      <c r="E1034" s="53"/>
      <c r="F1034" s="53"/>
      <c r="G1034" s="56"/>
      <c r="H1034" s="56"/>
      <c r="I1034" s="56"/>
      <c r="J1034" s="56"/>
      <c r="K1034" s="58"/>
      <c r="L1034" s="58"/>
    </row>
    <row r="1035" spans="1:12" x14ac:dyDescent="0.25">
      <c r="A1035" s="52"/>
      <c r="B1035" s="53"/>
      <c r="C1035" s="53"/>
      <c r="D1035" s="53"/>
      <c r="E1035" s="53"/>
      <c r="F1035" s="53"/>
      <c r="G1035" s="56"/>
      <c r="H1035" s="56"/>
      <c r="I1035" s="56"/>
      <c r="J1035" s="56"/>
      <c r="K1035" s="56"/>
      <c r="L1035" s="56"/>
    </row>
    <row r="1036" spans="1:12" x14ac:dyDescent="0.25">
      <c r="A1036" s="52"/>
      <c r="B1036" s="53"/>
      <c r="C1036" s="53"/>
      <c r="D1036" s="53"/>
      <c r="E1036" s="53"/>
      <c r="F1036" s="53"/>
      <c r="G1036" s="56"/>
      <c r="H1036" s="56"/>
    </row>
    <row r="1037" spans="1:12" x14ac:dyDescent="0.25">
      <c r="A1037" s="52"/>
      <c r="B1037" s="53"/>
      <c r="C1037" s="53"/>
      <c r="D1037" s="53"/>
      <c r="E1037" s="53"/>
      <c r="F1037" s="53"/>
      <c r="G1037" s="56"/>
      <c r="H1037" s="56"/>
    </row>
    <row r="1038" spans="1:12" x14ac:dyDescent="0.25">
      <c r="A1038" s="52"/>
      <c r="B1038" s="53"/>
      <c r="C1038" s="53"/>
      <c r="D1038" s="53"/>
      <c r="E1038" s="53"/>
      <c r="F1038" s="53"/>
      <c r="G1038" s="56"/>
      <c r="H1038" s="56"/>
    </row>
    <row r="1039" spans="1:12" x14ac:dyDescent="0.25">
      <c r="A1039" s="52"/>
      <c r="B1039" s="53"/>
      <c r="C1039" s="53"/>
      <c r="D1039" s="53"/>
      <c r="E1039" s="53"/>
      <c r="F1039" s="53"/>
      <c r="G1039" s="56"/>
      <c r="H1039" s="56"/>
    </row>
    <row r="1040" spans="1:12" x14ac:dyDescent="0.25">
      <c r="A1040" s="52"/>
      <c r="B1040" s="53"/>
      <c r="C1040" s="53"/>
      <c r="D1040" s="53"/>
      <c r="E1040" s="53"/>
      <c r="F1040" s="53"/>
      <c r="G1040" s="56"/>
      <c r="H1040" s="56"/>
    </row>
    <row r="1041" spans="1:12" x14ac:dyDescent="0.25">
      <c r="A1041" s="52"/>
      <c r="B1041" s="53"/>
      <c r="C1041" s="53"/>
      <c r="D1041" s="53"/>
      <c r="E1041" s="53"/>
      <c r="F1041" s="53"/>
      <c r="G1041" s="56"/>
      <c r="H1041" s="56"/>
    </row>
    <row r="1042" spans="1:12" x14ac:dyDescent="0.25">
      <c r="A1042" s="52"/>
      <c r="B1042" s="53"/>
      <c r="C1042" s="53"/>
      <c r="D1042" s="53"/>
      <c r="E1042" s="53"/>
      <c r="F1042" s="53"/>
      <c r="G1042" s="56"/>
      <c r="H1042" s="56"/>
      <c r="I1042" s="2" t="s">
        <v>735</v>
      </c>
    </row>
    <row r="1043" spans="1:12" x14ac:dyDescent="0.25">
      <c r="A1043" s="52"/>
      <c r="B1043" s="53"/>
      <c r="C1043" s="53"/>
      <c r="D1043" s="53"/>
      <c r="E1043" s="53"/>
      <c r="F1043" s="53"/>
      <c r="G1043" s="56"/>
      <c r="H1043" s="56"/>
    </row>
    <row r="1044" spans="1:12" x14ac:dyDescent="0.25">
      <c r="A1044" s="52"/>
      <c r="B1044" s="53"/>
      <c r="C1044" s="53"/>
      <c r="D1044" s="53"/>
      <c r="E1044" s="53"/>
      <c r="F1044" s="53"/>
      <c r="G1044" s="56"/>
      <c r="H1044" s="56"/>
    </row>
    <row r="1045" spans="1:12" x14ac:dyDescent="0.25">
      <c r="A1045" s="52"/>
      <c r="B1045" s="53"/>
      <c r="C1045" s="53"/>
      <c r="D1045" s="53"/>
      <c r="E1045" s="53"/>
      <c r="F1045" s="53"/>
      <c r="G1045" s="56"/>
      <c r="H1045" s="56"/>
    </row>
    <row r="1046" spans="1:12" x14ac:dyDescent="0.25">
      <c r="A1046" s="52"/>
      <c r="B1046" s="53"/>
      <c r="C1046" s="53"/>
      <c r="D1046" s="53"/>
      <c r="E1046" s="53"/>
      <c r="F1046" s="53"/>
      <c r="G1046" s="56"/>
      <c r="H1046" s="56"/>
    </row>
    <row r="1047" spans="1:12" x14ac:dyDescent="0.25">
      <c r="A1047" s="52"/>
      <c r="B1047" s="53"/>
      <c r="C1047" s="53"/>
      <c r="D1047" s="53"/>
      <c r="E1047" s="53"/>
      <c r="F1047" s="53"/>
      <c r="G1047" s="56"/>
      <c r="H1047" s="56"/>
    </row>
    <row r="1048" spans="1:12" x14ac:dyDescent="0.25">
      <c r="A1048" s="52"/>
      <c r="B1048" s="53"/>
      <c r="C1048" s="53"/>
      <c r="D1048" s="53"/>
      <c r="E1048" s="53"/>
      <c r="F1048" s="53"/>
      <c r="G1048" s="56"/>
      <c r="H1048" s="56"/>
    </row>
    <row r="1049" spans="1:12" x14ac:dyDescent="0.25">
      <c r="A1049" s="52"/>
      <c r="B1049" s="53"/>
      <c r="C1049" s="53"/>
      <c r="D1049" s="53"/>
      <c r="E1049" s="53"/>
      <c r="F1049" s="53"/>
      <c r="G1049" s="56"/>
      <c r="H1049" s="56"/>
      <c r="I1049" s="59"/>
      <c r="J1049" s="59"/>
      <c r="K1049" s="59"/>
      <c r="L1049" s="59"/>
    </row>
    <row r="1050" spans="1:12" x14ac:dyDescent="0.25">
      <c r="A1050" s="52"/>
      <c r="B1050" s="53"/>
      <c r="C1050" s="53"/>
      <c r="D1050" s="53"/>
      <c r="E1050" s="53"/>
      <c r="F1050" s="53"/>
      <c r="G1050" s="56"/>
      <c r="H1050" s="56"/>
      <c r="I1050" s="59"/>
      <c r="J1050" s="59"/>
      <c r="K1050" s="59"/>
      <c r="L1050" s="59"/>
    </row>
    <row r="1051" spans="1:12" x14ac:dyDescent="0.25">
      <c r="A1051" s="52"/>
      <c r="B1051" s="53"/>
      <c r="C1051" s="53"/>
      <c r="D1051" s="53"/>
      <c r="E1051" s="53"/>
      <c r="F1051" s="53"/>
      <c r="G1051" s="56"/>
      <c r="H1051" s="56"/>
      <c r="I1051" s="59"/>
      <c r="J1051" s="59"/>
      <c r="K1051" s="59"/>
      <c r="L1051" s="59"/>
    </row>
    <row r="1052" spans="1:12" x14ac:dyDescent="0.25">
      <c r="A1052" s="52"/>
      <c r="B1052" s="53"/>
      <c r="C1052" s="53"/>
      <c r="D1052" s="53"/>
      <c r="E1052" s="53"/>
      <c r="F1052" s="53"/>
      <c r="G1052" s="56"/>
      <c r="H1052" s="56"/>
      <c r="I1052" s="59"/>
      <c r="J1052" s="59"/>
      <c r="K1052" s="59"/>
      <c r="L1052" s="59"/>
    </row>
    <row r="1053" spans="1:12" x14ac:dyDescent="0.25">
      <c r="A1053" s="52"/>
      <c r="B1053" s="53"/>
      <c r="C1053" s="53"/>
      <c r="D1053" s="53"/>
      <c r="E1053" s="53"/>
      <c r="F1053" s="53"/>
      <c r="G1053" s="56"/>
      <c r="H1053" s="56"/>
      <c r="I1053" s="59"/>
      <c r="J1053" s="59"/>
      <c r="K1053" s="59"/>
      <c r="L1053" s="59"/>
    </row>
    <row r="1054" spans="1:12" x14ac:dyDescent="0.25">
      <c r="A1054" s="52"/>
      <c r="B1054" s="53"/>
      <c r="C1054" s="53"/>
      <c r="D1054" s="53"/>
      <c r="E1054" s="53"/>
      <c r="F1054" s="53"/>
      <c r="G1054" s="56"/>
      <c r="H1054" s="56"/>
      <c r="I1054" s="59"/>
      <c r="J1054" s="59"/>
      <c r="K1054" s="59"/>
      <c r="L1054" s="59"/>
    </row>
    <row r="1055" spans="1:12" x14ac:dyDescent="0.25">
      <c r="A1055" s="52"/>
      <c r="B1055" s="53"/>
      <c r="C1055" s="53"/>
      <c r="D1055" s="53"/>
      <c r="E1055" s="53"/>
      <c r="F1055" s="53"/>
      <c r="G1055" s="56"/>
      <c r="H1055" s="56"/>
      <c r="I1055" s="59"/>
      <c r="J1055" s="59"/>
      <c r="K1055" s="59"/>
      <c r="L1055" s="59"/>
    </row>
    <row r="1056" spans="1:12" x14ac:dyDescent="0.25">
      <c r="A1056" s="52"/>
      <c r="B1056" s="53"/>
      <c r="C1056" s="53"/>
      <c r="D1056" s="53"/>
      <c r="E1056" s="53"/>
      <c r="F1056" s="53"/>
      <c r="G1056" s="56"/>
      <c r="H1056" s="56"/>
      <c r="I1056" s="59"/>
      <c r="J1056" s="59"/>
      <c r="K1056" s="59"/>
      <c r="L1056" s="59"/>
    </row>
    <row r="1057" spans="1:12" x14ac:dyDescent="0.25">
      <c r="A1057" s="52"/>
      <c r="B1057" s="53"/>
      <c r="C1057" s="53"/>
      <c r="D1057" s="53"/>
      <c r="E1057" s="53"/>
      <c r="F1057" s="53"/>
      <c r="G1057" s="56"/>
      <c r="H1057" s="56"/>
      <c r="I1057" s="59"/>
      <c r="J1057" s="59"/>
      <c r="K1057" s="59"/>
      <c r="L1057" s="59"/>
    </row>
    <row r="1058" spans="1:12" x14ac:dyDescent="0.25">
      <c r="A1058" s="52"/>
      <c r="B1058" s="53"/>
      <c r="C1058" s="53"/>
      <c r="D1058" s="53"/>
      <c r="E1058" s="53"/>
      <c r="F1058" s="53"/>
      <c r="G1058" s="56"/>
      <c r="H1058" s="56"/>
      <c r="I1058" s="59"/>
      <c r="J1058" s="59"/>
      <c r="K1058" s="59"/>
      <c r="L1058" s="59"/>
    </row>
    <row r="1059" spans="1:12" x14ac:dyDescent="0.25">
      <c r="A1059" s="52"/>
      <c r="B1059" s="53"/>
      <c r="C1059" s="53"/>
      <c r="D1059" s="53"/>
      <c r="E1059" s="53"/>
      <c r="F1059" s="53"/>
      <c r="G1059" s="56"/>
      <c r="H1059" s="56"/>
      <c r="I1059" s="59"/>
      <c r="J1059" s="59"/>
      <c r="K1059" s="59"/>
      <c r="L1059" s="59"/>
    </row>
    <row r="1060" spans="1:12" x14ac:dyDescent="0.25">
      <c r="A1060" s="52"/>
      <c r="B1060" s="53"/>
      <c r="C1060" s="53"/>
      <c r="D1060" s="53"/>
      <c r="E1060" s="53"/>
      <c r="F1060" s="53"/>
      <c r="G1060" s="56"/>
      <c r="H1060" s="56"/>
      <c r="I1060" s="59"/>
      <c r="J1060" s="59"/>
      <c r="K1060" s="59"/>
      <c r="L1060" s="59"/>
    </row>
    <row r="1061" spans="1:12" x14ac:dyDescent="0.25">
      <c r="A1061" s="52"/>
      <c r="B1061" s="53"/>
      <c r="C1061" s="53"/>
      <c r="D1061" s="53"/>
      <c r="E1061" s="53"/>
      <c r="F1061" s="53"/>
      <c r="G1061" s="56"/>
      <c r="H1061" s="56"/>
      <c r="I1061" s="59"/>
      <c r="J1061" s="59"/>
      <c r="K1061" s="59"/>
      <c r="L1061" s="59"/>
    </row>
    <row r="1062" spans="1:12" x14ac:dyDescent="0.25">
      <c r="A1062" s="52"/>
      <c r="B1062" s="53"/>
      <c r="C1062" s="53"/>
      <c r="D1062" s="53"/>
      <c r="E1062" s="53"/>
      <c r="F1062" s="53"/>
      <c r="G1062" s="56"/>
      <c r="H1062" s="56"/>
      <c r="I1062" s="59"/>
      <c r="J1062" s="59"/>
      <c r="K1062" s="59"/>
      <c r="L1062" s="59"/>
    </row>
    <row r="1063" spans="1:12" x14ac:dyDescent="0.25">
      <c r="A1063" s="52"/>
      <c r="B1063" s="53"/>
      <c r="C1063" s="53"/>
      <c r="D1063" s="53"/>
      <c r="E1063" s="53"/>
      <c r="F1063" s="53"/>
      <c r="G1063" s="56"/>
      <c r="H1063" s="56"/>
      <c r="I1063" s="59"/>
      <c r="J1063" s="59"/>
      <c r="K1063" s="59"/>
      <c r="L1063" s="59"/>
    </row>
    <row r="1064" spans="1:12" x14ac:dyDescent="0.25">
      <c r="A1064" s="52"/>
      <c r="B1064" s="53"/>
      <c r="C1064" s="53"/>
      <c r="D1064" s="53"/>
      <c r="E1064" s="53"/>
      <c r="F1064" s="53"/>
      <c r="G1064" s="56"/>
      <c r="H1064" s="56"/>
      <c r="I1064" s="59"/>
      <c r="J1064" s="59"/>
      <c r="K1064" s="59"/>
      <c r="L1064" s="59"/>
    </row>
    <row r="1065" spans="1:12" x14ac:dyDescent="0.25">
      <c r="A1065" s="52"/>
      <c r="B1065" s="53"/>
      <c r="C1065" s="53"/>
      <c r="D1065" s="53"/>
      <c r="E1065" s="53"/>
      <c r="F1065" s="53"/>
      <c r="G1065" s="56"/>
      <c r="H1065" s="56"/>
      <c r="I1065" s="59"/>
      <c r="J1065" s="59"/>
      <c r="K1065" s="59"/>
      <c r="L1065" s="59"/>
    </row>
    <row r="1066" spans="1:12" x14ac:dyDescent="0.25">
      <c r="A1066" s="52"/>
      <c r="B1066" s="53"/>
      <c r="C1066" s="53"/>
      <c r="D1066" s="53"/>
      <c r="E1066" s="53"/>
      <c r="F1066" s="53"/>
      <c r="G1066" s="56"/>
      <c r="H1066" s="56"/>
      <c r="I1066" s="59"/>
      <c r="J1066" s="59"/>
      <c r="K1066" s="59"/>
      <c r="L1066" s="59"/>
    </row>
    <row r="1067" spans="1:12" x14ac:dyDescent="0.25">
      <c r="A1067" s="52"/>
      <c r="B1067" s="53"/>
      <c r="C1067" s="53"/>
      <c r="D1067" s="53"/>
      <c r="E1067" s="53"/>
      <c r="F1067" s="53"/>
      <c r="G1067" s="56"/>
      <c r="H1067" s="56"/>
      <c r="I1067" s="59"/>
      <c r="J1067" s="59"/>
      <c r="K1067" s="59"/>
      <c r="L1067" s="59"/>
    </row>
    <row r="1068" spans="1:12" x14ac:dyDescent="0.25">
      <c r="A1068" s="52"/>
      <c r="B1068" s="53"/>
      <c r="C1068" s="53"/>
      <c r="D1068" s="53"/>
      <c r="E1068" s="53"/>
      <c r="F1068" s="53"/>
      <c r="G1068" s="56"/>
      <c r="H1068" s="56"/>
      <c r="I1068" s="59"/>
      <c r="J1068" s="59"/>
      <c r="K1068" s="59"/>
      <c r="L1068" s="59"/>
    </row>
    <row r="1069" spans="1:12" x14ac:dyDescent="0.25">
      <c r="A1069" s="52"/>
      <c r="B1069" s="53"/>
      <c r="C1069" s="53"/>
      <c r="D1069" s="53"/>
      <c r="E1069" s="53"/>
      <c r="F1069" s="53"/>
      <c r="G1069" s="56"/>
      <c r="H1069" s="56"/>
      <c r="I1069" s="59"/>
      <c r="J1069" s="59"/>
      <c r="K1069" s="59"/>
      <c r="L1069" s="59"/>
    </row>
    <row r="1070" spans="1:12" x14ac:dyDescent="0.25">
      <c r="A1070" s="52"/>
      <c r="B1070" s="53"/>
      <c r="C1070" s="53"/>
      <c r="D1070" s="53"/>
      <c r="E1070" s="53"/>
      <c r="F1070" s="53"/>
      <c r="G1070" s="56"/>
      <c r="H1070" s="56"/>
      <c r="I1070" s="59"/>
      <c r="J1070" s="59"/>
      <c r="K1070" s="59"/>
      <c r="L1070" s="59"/>
    </row>
    <row r="1071" spans="1:12" x14ac:dyDescent="0.25">
      <c r="A1071" s="52"/>
      <c r="B1071" s="53"/>
      <c r="C1071" s="53"/>
      <c r="D1071" s="53"/>
      <c r="E1071" s="53"/>
      <c r="F1071" s="53"/>
      <c r="G1071" s="56"/>
      <c r="H1071" s="56"/>
      <c r="I1071" s="59"/>
      <c r="J1071" s="59"/>
      <c r="K1071" s="59"/>
      <c r="L1071" s="59"/>
    </row>
    <row r="1072" spans="1:12" x14ac:dyDescent="0.25">
      <c r="A1072" s="52"/>
      <c r="B1072" s="53"/>
      <c r="C1072" s="53"/>
      <c r="D1072" s="53"/>
      <c r="E1072" s="53"/>
      <c r="F1072" s="53"/>
      <c r="G1072" s="56"/>
      <c r="H1072" s="56"/>
      <c r="I1072" s="59"/>
      <c r="J1072" s="59"/>
      <c r="K1072" s="59"/>
      <c r="L1072" s="59"/>
    </row>
    <row r="1073" spans="1:12" x14ac:dyDescent="0.25">
      <c r="A1073" s="52"/>
      <c r="B1073" s="53"/>
      <c r="C1073" s="53"/>
      <c r="D1073" s="53"/>
      <c r="E1073" s="53"/>
      <c r="F1073" s="53"/>
      <c r="G1073" s="56"/>
      <c r="H1073" s="56"/>
      <c r="I1073" s="59"/>
      <c r="J1073" s="59"/>
      <c r="K1073" s="59"/>
      <c r="L1073" s="59"/>
    </row>
    <row r="1074" spans="1:12" x14ac:dyDescent="0.25">
      <c r="A1074" s="52"/>
      <c r="B1074" s="53"/>
      <c r="C1074" s="53"/>
      <c r="D1074" s="53"/>
      <c r="E1074" s="53"/>
      <c r="F1074" s="53"/>
      <c r="G1074" s="56"/>
      <c r="H1074" s="56"/>
      <c r="I1074" s="59"/>
      <c r="J1074" s="59"/>
      <c r="K1074" s="59"/>
      <c r="L1074" s="59"/>
    </row>
    <row r="1075" spans="1:12" x14ac:dyDescent="0.25">
      <c r="A1075" s="52"/>
      <c r="B1075" s="53"/>
      <c r="C1075" s="53"/>
      <c r="D1075" s="53"/>
      <c r="E1075" s="53"/>
      <c r="F1075" s="53"/>
      <c r="G1075" s="56"/>
      <c r="H1075" s="56"/>
      <c r="I1075" s="59"/>
      <c r="J1075" s="59"/>
      <c r="K1075" s="59"/>
      <c r="L1075" s="59"/>
    </row>
    <row r="1076" spans="1:12" x14ac:dyDescent="0.25">
      <c r="A1076" s="52"/>
      <c r="B1076" s="53"/>
      <c r="C1076" s="53"/>
      <c r="D1076" s="53"/>
      <c r="E1076" s="53"/>
      <c r="F1076" s="53"/>
      <c r="G1076" s="56"/>
      <c r="H1076" s="56"/>
      <c r="I1076" s="59"/>
      <c r="J1076" s="59"/>
      <c r="K1076" s="59"/>
      <c r="L1076" s="59"/>
    </row>
    <row r="1077" spans="1:12" x14ac:dyDescent="0.25">
      <c r="A1077" s="52"/>
      <c r="B1077" s="53"/>
      <c r="C1077" s="53"/>
      <c r="D1077" s="53"/>
      <c r="E1077" s="53"/>
      <c r="F1077" s="53"/>
      <c r="G1077" s="56"/>
      <c r="H1077" s="56"/>
      <c r="I1077" s="59"/>
      <c r="J1077" s="59"/>
      <c r="K1077" s="59"/>
      <c r="L1077" s="59"/>
    </row>
    <row r="1078" spans="1:12" x14ac:dyDescent="0.25">
      <c r="A1078" s="52"/>
      <c r="B1078" s="53"/>
      <c r="C1078" s="53"/>
      <c r="D1078" s="53"/>
      <c r="E1078" s="53"/>
      <c r="F1078" s="53"/>
      <c r="G1078" s="56"/>
      <c r="H1078" s="56"/>
      <c r="I1078" s="59"/>
      <c r="J1078" s="59"/>
      <c r="K1078" s="59"/>
      <c r="L1078" s="59"/>
    </row>
    <row r="1079" spans="1:12" x14ac:dyDescent="0.25">
      <c r="A1079" s="52"/>
      <c r="B1079" s="53"/>
      <c r="C1079" s="53"/>
      <c r="D1079" s="53"/>
      <c r="E1079" s="53"/>
      <c r="F1079" s="53"/>
      <c r="G1079" s="56"/>
      <c r="H1079" s="56"/>
      <c r="I1079" s="59"/>
      <c r="J1079" s="59"/>
      <c r="K1079" s="59"/>
      <c r="L1079" s="59"/>
    </row>
    <row r="1080" spans="1:12" x14ac:dyDescent="0.25">
      <c r="A1080" s="52"/>
      <c r="B1080" s="53"/>
      <c r="C1080" s="53"/>
      <c r="D1080" s="53"/>
      <c r="E1080" s="53"/>
      <c r="F1080" s="53"/>
      <c r="G1080" s="56"/>
      <c r="H1080" s="56"/>
      <c r="I1080" s="59"/>
      <c r="J1080" s="59"/>
      <c r="K1080" s="59"/>
      <c r="L1080" s="59"/>
    </row>
    <row r="1081" spans="1:12" x14ac:dyDescent="0.25">
      <c r="A1081" s="52"/>
      <c r="B1081" s="53"/>
      <c r="C1081" s="53"/>
      <c r="D1081" s="53"/>
      <c r="E1081" s="53"/>
      <c r="F1081" s="53"/>
      <c r="G1081" s="56"/>
      <c r="H1081" s="56"/>
      <c r="I1081" s="59"/>
      <c r="J1081" s="59"/>
      <c r="K1081" s="59"/>
      <c r="L1081" s="59"/>
    </row>
    <row r="1082" spans="1:12" x14ac:dyDescent="0.25">
      <c r="A1082" s="52"/>
      <c r="B1082" s="53"/>
      <c r="C1082" s="53"/>
      <c r="D1082" s="53"/>
      <c r="E1082" s="53"/>
      <c r="F1082" s="53"/>
      <c r="G1082" s="56"/>
      <c r="H1082" s="56"/>
      <c r="I1082" s="59"/>
      <c r="J1082" s="59"/>
      <c r="K1082" s="59"/>
      <c r="L1082" s="59"/>
    </row>
    <row r="1083" spans="1:12" x14ac:dyDescent="0.25">
      <c r="A1083" s="52"/>
      <c r="B1083" s="53"/>
      <c r="C1083" s="53"/>
      <c r="D1083" s="53"/>
      <c r="E1083" s="53"/>
      <c r="F1083" s="53"/>
      <c r="G1083" s="56"/>
      <c r="H1083" s="56"/>
      <c r="I1083" s="59"/>
      <c r="J1083" s="59"/>
      <c r="K1083" s="59"/>
      <c r="L1083" s="59"/>
    </row>
    <row r="1084" spans="1:12" x14ac:dyDescent="0.25">
      <c r="A1084" s="52"/>
      <c r="B1084" s="53"/>
      <c r="C1084" s="53"/>
      <c r="D1084" s="53"/>
      <c r="E1084" s="53"/>
      <c r="F1084" s="53"/>
      <c r="G1084" s="56"/>
      <c r="H1084" s="56"/>
      <c r="I1084" s="59"/>
      <c r="J1084" s="59"/>
      <c r="K1084" s="59"/>
      <c r="L1084" s="59"/>
    </row>
    <row r="1085" spans="1:12" x14ac:dyDescent="0.25">
      <c r="A1085" s="52"/>
      <c r="B1085" s="53"/>
      <c r="C1085" s="53"/>
      <c r="D1085" s="53"/>
      <c r="E1085" s="53"/>
      <c r="F1085" s="53"/>
      <c r="G1085" s="56"/>
      <c r="H1085" s="56"/>
      <c r="I1085" s="59"/>
      <c r="J1085" s="59"/>
      <c r="K1085" s="59"/>
      <c r="L1085" s="59"/>
    </row>
    <row r="1086" spans="1:12" x14ac:dyDescent="0.25">
      <c r="A1086" s="52"/>
      <c r="B1086" s="53"/>
      <c r="C1086" s="53"/>
      <c r="D1086" s="53"/>
      <c r="E1086" s="53"/>
      <c r="F1086" s="53"/>
      <c r="G1086" s="56"/>
      <c r="H1086" s="56"/>
      <c r="I1086" s="59"/>
      <c r="J1086" s="59"/>
      <c r="K1086" s="59"/>
      <c r="L1086" s="59"/>
    </row>
    <row r="1087" spans="1:12" x14ac:dyDescent="0.25">
      <c r="A1087" s="52"/>
      <c r="B1087" s="53"/>
      <c r="C1087" s="53"/>
      <c r="D1087" s="53"/>
      <c r="E1087" s="53"/>
      <c r="F1087" s="53"/>
      <c r="G1087" s="56"/>
      <c r="H1087" s="56"/>
      <c r="I1087" s="59"/>
      <c r="J1087" s="59"/>
      <c r="K1087" s="59"/>
      <c r="L1087" s="59"/>
    </row>
    <row r="1088" spans="1:12" x14ac:dyDescent="0.25">
      <c r="A1088" s="52"/>
      <c r="B1088" s="53"/>
      <c r="C1088" s="53"/>
      <c r="D1088" s="53"/>
      <c r="E1088" s="53"/>
      <c r="F1088" s="53"/>
      <c r="G1088" s="56"/>
      <c r="H1088" s="56"/>
      <c r="I1088" s="59"/>
      <c r="J1088" s="59"/>
      <c r="K1088" s="59"/>
      <c r="L1088" s="59"/>
    </row>
    <row r="1089" spans="1:12" x14ac:dyDescent="0.25">
      <c r="A1089" s="52"/>
      <c r="B1089" s="53"/>
      <c r="C1089" s="53"/>
      <c r="D1089" s="53"/>
      <c r="E1089" s="53"/>
      <c r="F1089" s="53"/>
      <c r="G1089" s="56"/>
      <c r="H1089" s="56"/>
      <c r="I1089" s="59"/>
      <c r="J1089" s="59"/>
      <c r="K1089" s="59"/>
      <c r="L1089" s="59"/>
    </row>
    <row r="1090" spans="1:12" x14ac:dyDescent="0.25">
      <c r="A1090" s="52"/>
      <c r="B1090" s="53"/>
      <c r="C1090" s="53"/>
      <c r="D1090" s="53"/>
      <c r="E1090" s="53"/>
      <c r="F1090" s="53"/>
      <c r="G1090" s="56"/>
      <c r="H1090" s="56"/>
      <c r="I1090" s="59"/>
      <c r="J1090" s="59"/>
      <c r="K1090" s="59"/>
      <c r="L1090" s="59"/>
    </row>
    <row r="1091" spans="1:12" x14ac:dyDescent="0.25">
      <c r="A1091" s="52"/>
      <c r="B1091" s="53"/>
      <c r="C1091" s="53"/>
      <c r="D1091" s="53"/>
      <c r="E1091" s="53"/>
      <c r="F1091" s="53"/>
      <c r="G1091" s="56"/>
      <c r="H1091" s="56"/>
      <c r="I1091" s="59"/>
      <c r="J1091" s="59"/>
      <c r="K1091" s="59"/>
      <c r="L1091" s="59"/>
    </row>
    <row r="1092" spans="1:12" x14ac:dyDescent="0.25">
      <c r="A1092" s="52"/>
      <c r="B1092" s="53"/>
      <c r="C1092" s="53"/>
      <c r="D1092" s="53"/>
      <c r="E1092" s="53"/>
      <c r="F1092" s="53"/>
      <c r="G1092" s="56"/>
      <c r="H1092" s="56"/>
      <c r="I1092" s="59"/>
      <c r="J1092" s="59"/>
      <c r="K1092" s="59"/>
      <c r="L1092" s="59"/>
    </row>
    <row r="1093" spans="1:12" x14ac:dyDescent="0.25">
      <c r="A1093" s="52"/>
      <c r="B1093" s="53"/>
      <c r="C1093" s="53"/>
      <c r="D1093" s="53"/>
      <c r="E1093" s="53"/>
      <c r="F1093" s="53"/>
      <c r="G1093" s="56"/>
      <c r="H1093" s="56"/>
      <c r="I1093" s="59"/>
      <c r="J1093" s="59"/>
      <c r="K1093" s="59"/>
      <c r="L1093" s="59"/>
    </row>
    <row r="1094" spans="1:12" x14ac:dyDescent="0.25">
      <c r="A1094" s="52"/>
      <c r="B1094" s="53"/>
      <c r="C1094" s="53"/>
      <c r="D1094" s="53"/>
      <c r="E1094" s="53"/>
      <c r="F1094" s="53"/>
      <c r="G1094" s="56"/>
      <c r="H1094" s="56"/>
      <c r="I1094" s="59"/>
      <c r="J1094" s="59"/>
      <c r="K1094" s="59"/>
      <c r="L1094" s="59"/>
    </row>
    <row r="1095" spans="1:12" x14ac:dyDescent="0.25">
      <c r="A1095" s="52"/>
      <c r="B1095" s="53"/>
      <c r="C1095" s="53"/>
      <c r="D1095" s="53"/>
      <c r="E1095" s="53"/>
      <c r="F1095" s="53"/>
      <c r="G1095" s="56"/>
      <c r="H1095" s="56"/>
      <c r="I1095" s="59"/>
      <c r="J1095" s="59"/>
      <c r="K1095" s="59"/>
      <c r="L1095" s="59"/>
    </row>
    <row r="1096" spans="1:12" x14ac:dyDescent="0.25">
      <c r="A1096" s="52"/>
      <c r="B1096" s="53"/>
      <c r="C1096" s="53"/>
      <c r="D1096" s="53"/>
      <c r="E1096" s="53"/>
      <c r="F1096" s="53"/>
      <c r="G1096" s="56"/>
      <c r="H1096" s="56"/>
      <c r="I1096" s="59"/>
      <c r="J1096" s="59"/>
      <c r="K1096" s="59"/>
      <c r="L1096" s="59"/>
    </row>
    <row r="1097" spans="1:12" x14ac:dyDescent="0.25">
      <c r="A1097" s="52"/>
      <c r="B1097" s="53"/>
      <c r="C1097" s="53"/>
      <c r="D1097" s="53"/>
      <c r="E1097" s="53"/>
      <c r="F1097" s="53"/>
      <c r="G1097" s="56"/>
      <c r="H1097" s="56"/>
      <c r="I1097" s="59"/>
      <c r="J1097" s="59"/>
      <c r="K1097" s="59"/>
      <c r="L1097" s="59"/>
    </row>
    <row r="1098" spans="1:12" x14ac:dyDescent="0.25">
      <c r="A1098" s="52"/>
      <c r="B1098" s="53"/>
      <c r="C1098" s="53"/>
      <c r="D1098" s="53"/>
      <c r="E1098" s="53"/>
      <c r="F1098" s="53"/>
      <c r="G1098" s="56"/>
      <c r="H1098" s="56"/>
      <c r="I1098" s="59"/>
      <c r="J1098" s="59"/>
      <c r="K1098" s="59"/>
      <c r="L1098" s="59"/>
    </row>
    <row r="1099" spans="1:12" x14ac:dyDescent="0.25">
      <c r="A1099" s="52"/>
      <c r="B1099" s="53"/>
      <c r="C1099" s="53"/>
      <c r="D1099" s="53"/>
      <c r="E1099" s="53"/>
      <c r="F1099" s="53"/>
      <c r="G1099" s="56"/>
      <c r="H1099" s="56"/>
      <c r="I1099" s="59"/>
      <c r="J1099" s="59"/>
      <c r="K1099" s="59"/>
      <c r="L1099" s="59"/>
    </row>
    <row r="1100" spans="1:12" x14ac:dyDescent="0.25">
      <c r="A1100" s="52"/>
      <c r="B1100" s="53"/>
      <c r="C1100" s="53"/>
      <c r="D1100" s="53"/>
      <c r="E1100" s="53"/>
      <c r="F1100" s="53"/>
      <c r="G1100" s="56"/>
      <c r="H1100" s="56"/>
      <c r="I1100" s="59"/>
      <c r="J1100" s="59"/>
      <c r="K1100" s="59"/>
      <c r="L1100" s="59"/>
    </row>
    <row r="1101" spans="1:12" x14ac:dyDescent="0.25">
      <c r="A1101" s="52"/>
      <c r="B1101" s="53"/>
      <c r="C1101" s="53"/>
      <c r="D1101" s="53"/>
      <c r="E1101" s="53"/>
      <c r="F1101" s="53"/>
      <c r="G1101" s="56"/>
      <c r="H1101" s="56"/>
      <c r="I1101" s="59"/>
      <c r="J1101" s="59"/>
      <c r="K1101" s="59"/>
      <c r="L1101" s="59"/>
    </row>
    <row r="1102" spans="1:12" x14ac:dyDescent="0.25">
      <c r="A1102" s="52"/>
      <c r="B1102" s="53"/>
      <c r="C1102" s="53"/>
      <c r="D1102" s="53"/>
      <c r="E1102" s="53"/>
      <c r="F1102" s="53"/>
      <c r="G1102" s="56"/>
      <c r="H1102" s="56"/>
      <c r="I1102" s="59"/>
      <c r="J1102" s="59"/>
      <c r="K1102" s="59"/>
      <c r="L1102" s="59"/>
    </row>
    <row r="1103" spans="1:12" x14ac:dyDescent="0.25">
      <c r="A1103" s="52"/>
      <c r="B1103" s="53"/>
      <c r="C1103" s="53"/>
      <c r="D1103" s="53"/>
      <c r="E1103" s="53"/>
      <c r="F1103" s="53"/>
      <c r="G1103" s="56"/>
      <c r="H1103" s="56"/>
      <c r="I1103" s="59"/>
      <c r="J1103" s="59"/>
      <c r="K1103" s="59"/>
      <c r="L1103" s="59"/>
    </row>
    <row r="1104" spans="1:12" x14ac:dyDescent="0.25">
      <c r="A1104" s="52"/>
      <c r="B1104" s="53"/>
      <c r="C1104" s="53"/>
      <c r="D1104" s="53"/>
      <c r="E1104" s="53"/>
      <c r="F1104" s="53"/>
      <c r="G1104" s="56"/>
      <c r="H1104" s="56"/>
      <c r="I1104" s="59"/>
      <c r="J1104" s="59"/>
      <c r="K1104" s="59"/>
      <c r="L1104" s="59"/>
    </row>
    <row r="1105" spans="1:12" x14ac:dyDescent="0.25">
      <c r="A1105" s="52"/>
      <c r="B1105" s="53"/>
      <c r="C1105" s="53"/>
      <c r="D1105" s="53"/>
      <c r="E1105" s="53"/>
      <c r="F1105" s="53"/>
      <c r="G1105" s="56"/>
      <c r="H1105" s="56"/>
      <c r="I1105" s="59"/>
      <c r="J1105" s="59"/>
      <c r="K1105" s="59"/>
      <c r="L1105" s="59"/>
    </row>
    <row r="1106" spans="1:12" x14ac:dyDescent="0.25">
      <c r="A1106" s="52"/>
      <c r="B1106" s="53"/>
      <c r="C1106" s="53"/>
      <c r="D1106" s="53"/>
      <c r="E1106" s="53"/>
      <c r="F1106" s="53"/>
      <c r="G1106" s="56"/>
      <c r="H1106" s="56"/>
      <c r="I1106" s="59"/>
      <c r="J1106" s="59"/>
      <c r="K1106" s="59"/>
      <c r="L1106" s="59"/>
    </row>
    <row r="1107" spans="1:12" x14ac:dyDescent="0.25">
      <c r="A1107" s="52"/>
      <c r="B1107" s="53"/>
      <c r="C1107" s="53"/>
      <c r="D1107" s="53"/>
      <c r="E1107" s="53"/>
      <c r="F1107" s="53"/>
      <c r="G1107" s="56"/>
      <c r="H1107" s="56"/>
      <c r="I1107" s="59"/>
      <c r="J1107" s="59"/>
      <c r="K1107" s="59"/>
      <c r="L1107" s="59"/>
    </row>
    <row r="1108" spans="1:12" x14ac:dyDescent="0.25">
      <c r="A1108" s="52"/>
      <c r="B1108" s="53"/>
      <c r="C1108" s="53"/>
      <c r="D1108" s="53"/>
      <c r="E1108" s="53"/>
      <c r="F1108" s="53"/>
      <c r="G1108" s="56"/>
      <c r="H1108" s="56"/>
      <c r="I1108" s="59"/>
      <c r="J1108" s="59"/>
      <c r="K1108" s="59"/>
      <c r="L1108" s="59"/>
    </row>
    <row r="1109" spans="1:12" x14ac:dyDescent="0.25">
      <c r="A1109" s="52"/>
      <c r="B1109" s="53"/>
      <c r="C1109" s="53"/>
      <c r="D1109" s="53"/>
      <c r="E1109" s="53"/>
      <c r="F1109" s="53"/>
      <c r="G1109" s="56"/>
      <c r="H1109" s="56"/>
      <c r="I1109" s="59"/>
      <c r="J1109" s="59"/>
      <c r="K1109" s="59"/>
      <c r="L1109" s="59"/>
    </row>
    <row r="1110" spans="1:12" x14ac:dyDescent="0.25">
      <c r="A1110" s="52"/>
      <c r="B1110" s="53"/>
      <c r="C1110" s="53"/>
      <c r="D1110" s="53"/>
      <c r="E1110" s="53"/>
      <c r="F1110" s="53"/>
      <c r="G1110" s="56"/>
      <c r="H1110" s="56"/>
      <c r="I1110" s="59"/>
      <c r="J1110" s="59"/>
      <c r="K1110" s="59"/>
      <c r="L1110" s="59"/>
    </row>
    <row r="1111" spans="1:12" x14ac:dyDescent="0.25">
      <c r="A1111" s="52"/>
      <c r="B1111" s="53"/>
      <c r="C1111" s="53"/>
      <c r="D1111" s="53"/>
      <c r="E1111" s="53"/>
      <c r="F1111" s="53"/>
      <c r="G1111" s="56"/>
      <c r="H1111" s="56"/>
      <c r="I1111" s="59"/>
      <c r="J1111" s="59"/>
      <c r="K1111" s="59"/>
      <c r="L1111" s="59"/>
    </row>
    <row r="1112" spans="1:12" x14ac:dyDescent="0.25">
      <c r="A1112" s="52"/>
      <c r="B1112" s="53"/>
      <c r="C1112" s="53"/>
      <c r="D1112" s="53"/>
      <c r="E1112" s="53"/>
      <c r="F1112" s="53"/>
      <c r="G1112" s="56"/>
      <c r="H1112" s="56"/>
      <c r="I1112" s="59"/>
      <c r="J1112" s="59"/>
      <c r="K1112" s="59"/>
      <c r="L1112" s="59"/>
    </row>
    <row r="1113" spans="1:12" x14ac:dyDescent="0.25">
      <c r="A1113" s="52"/>
      <c r="B1113" s="53"/>
      <c r="C1113" s="53"/>
      <c r="D1113" s="53"/>
      <c r="E1113" s="53"/>
      <c r="F1113" s="53"/>
      <c r="G1113" s="56"/>
      <c r="H1113" s="56"/>
      <c r="I1113" s="59"/>
      <c r="J1113" s="59"/>
      <c r="K1113" s="59"/>
      <c r="L1113" s="59"/>
    </row>
    <row r="1114" spans="1:12" x14ac:dyDescent="0.25">
      <c r="A1114" s="52"/>
      <c r="B1114" s="53"/>
      <c r="C1114" s="53"/>
      <c r="D1114" s="53"/>
      <c r="E1114" s="53"/>
      <c r="F1114" s="53"/>
      <c r="G1114" s="56"/>
      <c r="H1114" s="56"/>
      <c r="I1114" s="59"/>
      <c r="J1114" s="59"/>
      <c r="K1114" s="59"/>
      <c r="L1114" s="59"/>
    </row>
    <row r="1115" spans="1:12" x14ac:dyDescent="0.25">
      <c r="A1115" s="52"/>
      <c r="B1115" s="53"/>
      <c r="C1115" s="53"/>
      <c r="D1115" s="53"/>
      <c r="E1115" s="53"/>
      <c r="F1115" s="53"/>
      <c r="G1115" s="56"/>
      <c r="H1115" s="56"/>
      <c r="I1115" s="59"/>
      <c r="J1115" s="59"/>
      <c r="K1115" s="59"/>
      <c r="L1115" s="59"/>
    </row>
    <row r="1116" spans="1:12" x14ac:dyDescent="0.25">
      <c r="A1116" s="52"/>
      <c r="B1116" s="53"/>
      <c r="C1116" s="53"/>
      <c r="D1116" s="53"/>
      <c r="E1116" s="53"/>
      <c r="F1116" s="53"/>
      <c r="G1116" s="56"/>
      <c r="H1116" s="56"/>
      <c r="I1116" s="59"/>
      <c r="J1116" s="59"/>
      <c r="K1116" s="59"/>
      <c r="L1116" s="59"/>
    </row>
    <row r="1117" spans="1:12" x14ac:dyDescent="0.25">
      <c r="A1117" s="52"/>
      <c r="B1117" s="53"/>
      <c r="C1117" s="53"/>
      <c r="D1117" s="53"/>
      <c r="E1117" s="53"/>
      <c r="F1117" s="53"/>
      <c r="G1117" s="56"/>
      <c r="H1117" s="56"/>
      <c r="I1117" s="59"/>
      <c r="J1117" s="59"/>
      <c r="K1117" s="59"/>
      <c r="L1117" s="59"/>
    </row>
    <row r="1118" spans="1:12" x14ac:dyDescent="0.25">
      <c r="A1118" s="52"/>
      <c r="B1118" s="53"/>
      <c r="C1118" s="53"/>
      <c r="D1118" s="53"/>
      <c r="E1118" s="53"/>
      <c r="F1118" s="53"/>
      <c r="G1118" s="56"/>
      <c r="H1118" s="56"/>
      <c r="I1118" s="59"/>
      <c r="J1118" s="59"/>
      <c r="K1118" s="59"/>
      <c r="L1118" s="59"/>
    </row>
    <row r="1119" spans="1:12" x14ac:dyDescent="0.25">
      <c r="A1119" s="52"/>
      <c r="B1119" s="53"/>
      <c r="C1119" s="53"/>
      <c r="D1119" s="53"/>
      <c r="E1119" s="53"/>
      <c r="F1119" s="53"/>
      <c r="G1119" s="56"/>
      <c r="H1119" s="56"/>
      <c r="I1119" s="59"/>
      <c r="J1119" s="59"/>
      <c r="K1119" s="59"/>
      <c r="L1119" s="59"/>
    </row>
    <row r="1120" spans="1:12" x14ac:dyDescent="0.25">
      <c r="A1120" s="52"/>
      <c r="B1120" s="53"/>
      <c r="C1120" s="53"/>
      <c r="D1120" s="53"/>
      <c r="E1120" s="53"/>
      <c r="F1120" s="53"/>
      <c r="G1120" s="56"/>
      <c r="H1120" s="56"/>
      <c r="I1120" s="59"/>
      <c r="J1120" s="59"/>
      <c r="K1120" s="59"/>
      <c r="L1120" s="59"/>
    </row>
    <row r="1121" spans="1:12" x14ac:dyDescent="0.25">
      <c r="A1121" s="52"/>
      <c r="B1121" s="53"/>
      <c r="C1121" s="53"/>
      <c r="D1121" s="53"/>
      <c r="E1121" s="53"/>
      <c r="F1121" s="53"/>
      <c r="G1121" s="56"/>
      <c r="H1121" s="56"/>
      <c r="I1121" s="59"/>
      <c r="J1121" s="59"/>
      <c r="K1121" s="59"/>
      <c r="L1121" s="59"/>
    </row>
    <row r="1122" spans="1:12" x14ac:dyDescent="0.25">
      <c r="A1122" s="52"/>
      <c r="B1122" s="53"/>
      <c r="C1122" s="53"/>
      <c r="D1122" s="53"/>
      <c r="E1122" s="53"/>
      <c r="F1122" s="53"/>
      <c r="G1122" s="56"/>
      <c r="H1122" s="56"/>
      <c r="I1122" s="59"/>
      <c r="J1122" s="59"/>
      <c r="K1122" s="59"/>
      <c r="L1122" s="59"/>
    </row>
    <row r="1123" spans="1:12" x14ac:dyDescent="0.25">
      <c r="A1123" s="52"/>
      <c r="B1123" s="53"/>
      <c r="C1123" s="53"/>
      <c r="D1123" s="53"/>
      <c r="E1123" s="53"/>
      <c r="F1123" s="53"/>
      <c r="G1123" s="56"/>
      <c r="H1123" s="56"/>
      <c r="I1123" s="59"/>
      <c r="J1123" s="59"/>
      <c r="K1123" s="59"/>
      <c r="L1123" s="59"/>
    </row>
    <row r="1124" spans="1:12" x14ac:dyDescent="0.25">
      <c r="A1124" s="52"/>
      <c r="B1124" s="53"/>
      <c r="C1124" s="53"/>
      <c r="D1124" s="53"/>
      <c r="E1124" s="53"/>
      <c r="F1124" s="53"/>
      <c r="G1124" s="56"/>
      <c r="H1124" s="56"/>
      <c r="I1124" s="59"/>
      <c r="J1124" s="59"/>
      <c r="K1124" s="59"/>
      <c r="L1124" s="59"/>
    </row>
    <row r="1125" spans="1:12" x14ac:dyDescent="0.25">
      <c r="A1125" s="52"/>
      <c r="B1125" s="53"/>
      <c r="C1125" s="53"/>
      <c r="D1125" s="53"/>
      <c r="E1125" s="53"/>
      <c r="F1125" s="53"/>
      <c r="G1125" s="56"/>
      <c r="H1125" s="56"/>
      <c r="I1125" s="59"/>
      <c r="J1125" s="59"/>
      <c r="K1125" s="59"/>
      <c r="L1125" s="59"/>
    </row>
    <row r="1126" spans="1:12" x14ac:dyDescent="0.25">
      <c r="A1126" s="52"/>
      <c r="B1126" s="53"/>
      <c r="C1126" s="53"/>
      <c r="D1126" s="53"/>
      <c r="E1126" s="53"/>
      <c r="F1126" s="53"/>
      <c r="G1126" s="56"/>
      <c r="H1126" s="56"/>
      <c r="I1126" s="59"/>
      <c r="J1126" s="59"/>
      <c r="K1126" s="59"/>
      <c r="L1126" s="59"/>
    </row>
    <row r="1127" spans="1:12" x14ac:dyDescent="0.25">
      <c r="A1127" s="52"/>
      <c r="B1127" s="53"/>
      <c r="C1127" s="53"/>
      <c r="D1127" s="53"/>
      <c r="E1127" s="53"/>
      <c r="F1127" s="53"/>
      <c r="G1127" s="56"/>
      <c r="H1127" s="56"/>
      <c r="I1127" s="59"/>
      <c r="J1127" s="59"/>
      <c r="K1127" s="59"/>
      <c r="L1127" s="59"/>
    </row>
    <row r="1128" spans="1:12" x14ac:dyDescent="0.25">
      <c r="A1128" s="52"/>
      <c r="B1128" s="53"/>
      <c r="C1128" s="53"/>
      <c r="D1128" s="53"/>
      <c r="E1128" s="53"/>
      <c r="F1128" s="53"/>
      <c r="G1128" s="56"/>
      <c r="H1128" s="56"/>
      <c r="I1128" s="59"/>
      <c r="J1128" s="59"/>
      <c r="K1128" s="59"/>
      <c r="L1128" s="59"/>
    </row>
    <row r="1129" spans="1:12" x14ac:dyDescent="0.25">
      <c r="A1129" s="52"/>
      <c r="B1129" s="53"/>
      <c r="C1129" s="53"/>
      <c r="D1129" s="53"/>
      <c r="E1129" s="53"/>
      <c r="F1129" s="53"/>
      <c r="G1129" s="56"/>
      <c r="H1129" s="56"/>
      <c r="I1129" s="59"/>
      <c r="J1129" s="59"/>
      <c r="K1129" s="59"/>
      <c r="L1129" s="59"/>
    </row>
    <row r="1130" spans="1:12" x14ac:dyDescent="0.25">
      <c r="A1130" s="52"/>
      <c r="B1130" s="53"/>
      <c r="C1130" s="53"/>
      <c r="D1130" s="53"/>
      <c r="E1130" s="53"/>
      <c r="F1130" s="53"/>
      <c r="G1130" s="56"/>
      <c r="H1130" s="56"/>
      <c r="I1130" s="59"/>
      <c r="J1130" s="59"/>
      <c r="K1130" s="59"/>
      <c r="L1130" s="59"/>
    </row>
    <row r="1131" spans="1:12" x14ac:dyDescent="0.25">
      <c r="A1131" s="52"/>
      <c r="B1131" s="53"/>
      <c r="C1131" s="53"/>
      <c r="D1131" s="53"/>
      <c r="E1131" s="53"/>
      <c r="F1131" s="53"/>
      <c r="G1131" s="56"/>
      <c r="H1131" s="56"/>
      <c r="I1131" s="59"/>
      <c r="J1131" s="59"/>
      <c r="K1131" s="59"/>
      <c r="L1131" s="59"/>
    </row>
    <row r="1132" spans="1:12" x14ac:dyDescent="0.25">
      <c r="A1132" s="52"/>
      <c r="B1132" s="53"/>
      <c r="C1132" s="53"/>
      <c r="D1132" s="53"/>
      <c r="E1132" s="53"/>
      <c r="F1132" s="53"/>
      <c r="G1132" s="56"/>
      <c r="H1132" s="56"/>
      <c r="I1132" s="59"/>
      <c r="J1132" s="59"/>
      <c r="K1132" s="59"/>
      <c r="L1132" s="59"/>
    </row>
    <row r="1133" spans="1:12" x14ac:dyDescent="0.25">
      <c r="A1133" s="52"/>
      <c r="B1133" s="53"/>
      <c r="C1133" s="53"/>
      <c r="D1133" s="53"/>
      <c r="E1133" s="53"/>
      <c r="F1133" s="53"/>
      <c r="G1133" s="56"/>
      <c r="H1133" s="56"/>
      <c r="I1133" s="59"/>
      <c r="J1133" s="59"/>
      <c r="K1133" s="59"/>
      <c r="L1133" s="59"/>
    </row>
    <row r="1134" spans="1:12" x14ac:dyDescent="0.25">
      <c r="A1134" s="52"/>
      <c r="B1134" s="53"/>
      <c r="C1134" s="53"/>
      <c r="D1134" s="53"/>
      <c r="E1134" s="53"/>
      <c r="F1134" s="53"/>
      <c r="G1134" s="56"/>
      <c r="H1134" s="56"/>
      <c r="I1134" s="59"/>
      <c r="J1134" s="59"/>
      <c r="K1134" s="59"/>
      <c r="L1134" s="59"/>
    </row>
    <row r="1135" spans="1:12" x14ac:dyDescent="0.25">
      <c r="A1135" s="52"/>
      <c r="B1135" s="53"/>
      <c r="C1135" s="53"/>
      <c r="D1135" s="53"/>
      <c r="E1135" s="53"/>
      <c r="F1135" s="53"/>
      <c r="G1135" s="56"/>
      <c r="H1135" s="56"/>
      <c r="I1135" s="59"/>
      <c r="J1135" s="59"/>
      <c r="K1135" s="59"/>
      <c r="L1135" s="59"/>
    </row>
    <row r="1136" spans="1:12" x14ac:dyDescent="0.25">
      <c r="A1136" s="52"/>
      <c r="B1136" s="53"/>
      <c r="C1136" s="53"/>
      <c r="D1136" s="53"/>
      <c r="E1136" s="53"/>
      <c r="F1136" s="53"/>
      <c r="G1136" s="56"/>
      <c r="H1136" s="56"/>
      <c r="I1136" s="59"/>
      <c r="J1136" s="59"/>
      <c r="K1136" s="59"/>
      <c r="L1136" s="59"/>
    </row>
    <row r="1137" spans="1:12" x14ac:dyDescent="0.25">
      <c r="A1137" s="52"/>
      <c r="B1137" s="53"/>
      <c r="C1137" s="53"/>
      <c r="D1137" s="53"/>
      <c r="E1137" s="53"/>
      <c r="F1137" s="53"/>
      <c r="G1137" s="56"/>
      <c r="H1137" s="56"/>
      <c r="I1137" s="59"/>
      <c r="J1137" s="59"/>
      <c r="K1137" s="59"/>
      <c r="L1137" s="59"/>
    </row>
    <row r="1138" spans="1:12" x14ac:dyDescent="0.25">
      <c r="A1138" s="52"/>
      <c r="B1138" s="53"/>
      <c r="C1138" s="53"/>
      <c r="D1138" s="53"/>
      <c r="E1138" s="53"/>
      <c r="F1138" s="53"/>
      <c r="G1138" s="56"/>
      <c r="H1138" s="56"/>
      <c r="I1138" s="59"/>
      <c r="J1138" s="59"/>
      <c r="K1138" s="59"/>
      <c r="L1138" s="59"/>
    </row>
    <row r="1139" spans="1:12" x14ac:dyDescent="0.25">
      <c r="A1139" s="52"/>
      <c r="B1139" s="53"/>
      <c r="C1139" s="53"/>
      <c r="D1139" s="53"/>
      <c r="E1139" s="53"/>
      <c r="F1139" s="53"/>
      <c r="G1139" s="56"/>
      <c r="H1139" s="56"/>
      <c r="I1139" s="59"/>
      <c r="J1139" s="59"/>
      <c r="K1139" s="59"/>
      <c r="L1139" s="59"/>
    </row>
    <row r="1140" spans="1:12" x14ac:dyDescent="0.25">
      <c r="A1140" s="52"/>
      <c r="B1140" s="53"/>
      <c r="C1140" s="53"/>
      <c r="D1140" s="53"/>
      <c r="E1140" s="53"/>
      <c r="F1140" s="53"/>
      <c r="G1140" s="56"/>
      <c r="H1140" s="56"/>
      <c r="I1140" s="59"/>
      <c r="J1140" s="59"/>
      <c r="K1140" s="59"/>
      <c r="L1140" s="59"/>
    </row>
    <row r="1141" spans="1:12" x14ac:dyDescent="0.25">
      <c r="A1141" s="52"/>
      <c r="B1141" s="53"/>
      <c r="C1141" s="53"/>
      <c r="D1141" s="53"/>
      <c r="E1141" s="53"/>
      <c r="F1141" s="53"/>
      <c r="G1141" s="56"/>
      <c r="H1141" s="56"/>
      <c r="I1141" s="59"/>
      <c r="J1141" s="59"/>
      <c r="K1141" s="59"/>
      <c r="L1141" s="59"/>
    </row>
    <row r="1142" spans="1:12" x14ac:dyDescent="0.25">
      <c r="A1142" s="52"/>
      <c r="B1142" s="53"/>
      <c r="C1142" s="53"/>
      <c r="D1142" s="53"/>
      <c r="E1142" s="53"/>
      <c r="F1142" s="53"/>
      <c r="G1142" s="56"/>
      <c r="H1142" s="56"/>
      <c r="I1142" s="59"/>
      <c r="J1142" s="59"/>
      <c r="K1142" s="59"/>
      <c r="L1142" s="59"/>
    </row>
    <row r="1143" spans="1:12" x14ac:dyDescent="0.25">
      <c r="A1143" s="52"/>
      <c r="B1143" s="53"/>
      <c r="C1143" s="53"/>
      <c r="D1143" s="53"/>
      <c r="E1143" s="53"/>
      <c r="F1143" s="53"/>
      <c r="G1143" s="56"/>
      <c r="H1143" s="56"/>
      <c r="I1143" s="59"/>
      <c r="J1143" s="59"/>
      <c r="K1143" s="59"/>
      <c r="L1143" s="59"/>
    </row>
    <row r="1144" spans="1:12" x14ac:dyDescent="0.25">
      <c r="A1144" s="52"/>
      <c r="B1144" s="53"/>
      <c r="C1144" s="53"/>
      <c r="D1144" s="53"/>
      <c r="E1144" s="53"/>
      <c r="F1144" s="53"/>
      <c r="G1144" s="56"/>
      <c r="H1144" s="56"/>
      <c r="I1144" s="59"/>
      <c r="J1144" s="59"/>
      <c r="K1144" s="59"/>
      <c r="L1144" s="59"/>
    </row>
    <row r="1145" spans="1:12" x14ac:dyDescent="0.25">
      <c r="A1145" s="52"/>
      <c r="B1145" s="53"/>
      <c r="C1145" s="53"/>
      <c r="D1145" s="53"/>
      <c r="E1145" s="53"/>
      <c r="F1145" s="53"/>
      <c r="G1145" s="56"/>
      <c r="H1145" s="56"/>
      <c r="I1145" s="59"/>
      <c r="J1145" s="59"/>
      <c r="K1145" s="59"/>
      <c r="L1145" s="59"/>
    </row>
    <row r="1146" spans="1:12" x14ac:dyDescent="0.25">
      <c r="A1146" s="52"/>
      <c r="B1146" s="53"/>
      <c r="C1146" s="53"/>
      <c r="D1146" s="53"/>
      <c r="E1146" s="53"/>
      <c r="F1146" s="53"/>
      <c r="G1146" s="56"/>
      <c r="H1146" s="56"/>
      <c r="I1146" s="59"/>
      <c r="J1146" s="59"/>
      <c r="K1146" s="59"/>
      <c r="L1146" s="59"/>
    </row>
    <row r="1147" spans="1:12" x14ac:dyDescent="0.25">
      <c r="A1147" s="52"/>
      <c r="B1147" s="53"/>
      <c r="C1147" s="53"/>
      <c r="D1147" s="53"/>
      <c r="E1147" s="53"/>
      <c r="F1147" s="53"/>
      <c r="G1147" s="56"/>
      <c r="H1147" s="56"/>
      <c r="I1147" s="59"/>
      <c r="J1147" s="59"/>
      <c r="K1147" s="59"/>
      <c r="L1147" s="59"/>
    </row>
    <row r="1148" spans="1:12" x14ac:dyDescent="0.25">
      <c r="A1148" s="52"/>
      <c r="B1148" s="53"/>
      <c r="C1148" s="53"/>
      <c r="D1148" s="53"/>
      <c r="E1148" s="53"/>
      <c r="F1148" s="53"/>
      <c r="G1148" s="56"/>
      <c r="H1148" s="56"/>
      <c r="I1148" s="59"/>
      <c r="J1148" s="59"/>
      <c r="K1148" s="59"/>
      <c r="L1148" s="59"/>
    </row>
    <row r="1149" spans="1:12" x14ac:dyDescent="0.25">
      <c r="A1149" s="52"/>
      <c r="B1149" s="53"/>
      <c r="C1149" s="53"/>
      <c r="D1149" s="53"/>
      <c r="E1149" s="53"/>
      <c r="F1149" s="53"/>
      <c r="G1149" s="56"/>
      <c r="H1149" s="56"/>
      <c r="I1149" s="59"/>
      <c r="J1149" s="59"/>
      <c r="K1149" s="59"/>
      <c r="L1149" s="59"/>
    </row>
    <row r="1150" spans="1:12" x14ac:dyDescent="0.25">
      <c r="A1150" s="52"/>
      <c r="B1150" s="53"/>
      <c r="C1150" s="53"/>
      <c r="D1150" s="53"/>
      <c r="E1150" s="53"/>
      <c r="F1150" s="53"/>
      <c r="G1150" s="56"/>
      <c r="H1150" s="56"/>
      <c r="I1150" s="59"/>
      <c r="J1150" s="59"/>
      <c r="K1150" s="59"/>
      <c r="L1150" s="59"/>
    </row>
    <row r="1151" spans="1:12" x14ac:dyDescent="0.25">
      <c r="A1151" s="52"/>
      <c r="B1151" s="53"/>
      <c r="C1151" s="53"/>
      <c r="D1151" s="53"/>
      <c r="E1151" s="53"/>
      <c r="F1151" s="53"/>
      <c r="G1151" s="56"/>
      <c r="H1151" s="56"/>
      <c r="I1151" s="59"/>
      <c r="J1151" s="59"/>
      <c r="K1151" s="59"/>
      <c r="L1151" s="59"/>
    </row>
    <row r="1152" spans="1:12" x14ac:dyDescent="0.25">
      <c r="A1152" s="52"/>
      <c r="B1152" s="53"/>
      <c r="C1152" s="53"/>
      <c r="D1152" s="53"/>
      <c r="E1152" s="53"/>
      <c r="F1152" s="53"/>
      <c r="G1152" s="56"/>
      <c r="H1152" s="56"/>
      <c r="I1152" s="59"/>
      <c r="J1152" s="59"/>
      <c r="K1152" s="59"/>
      <c r="L1152" s="59"/>
    </row>
    <row r="1153" spans="1:12" x14ac:dyDescent="0.25">
      <c r="A1153" s="52"/>
      <c r="B1153" s="53"/>
      <c r="C1153" s="53"/>
      <c r="D1153" s="53"/>
      <c r="E1153" s="53"/>
      <c r="F1153" s="53"/>
      <c r="G1153" s="56"/>
      <c r="H1153" s="56"/>
      <c r="I1153" s="59"/>
      <c r="J1153" s="59"/>
      <c r="K1153" s="59"/>
      <c r="L1153" s="59"/>
    </row>
    <row r="1154" spans="1:12" x14ac:dyDescent="0.25">
      <c r="A1154" s="52"/>
      <c r="B1154" s="53"/>
      <c r="C1154" s="53"/>
      <c r="D1154" s="53"/>
      <c r="E1154" s="53"/>
      <c r="F1154" s="53"/>
      <c r="G1154" s="56"/>
      <c r="H1154" s="56"/>
      <c r="I1154" s="59"/>
      <c r="J1154" s="59"/>
      <c r="K1154" s="59"/>
      <c r="L1154" s="59"/>
    </row>
    <row r="1155" spans="1:12" x14ac:dyDescent="0.25">
      <c r="A1155" s="52"/>
      <c r="B1155" s="53"/>
      <c r="C1155" s="53"/>
      <c r="D1155" s="53"/>
      <c r="E1155" s="53"/>
      <c r="F1155" s="53"/>
      <c r="G1155" s="56"/>
      <c r="H1155" s="56"/>
      <c r="I1155" s="59"/>
      <c r="J1155" s="59"/>
      <c r="K1155" s="59"/>
      <c r="L1155" s="59"/>
    </row>
    <row r="1156" spans="1:12" x14ac:dyDescent="0.25">
      <c r="A1156" s="52"/>
      <c r="B1156" s="53"/>
      <c r="C1156" s="53"/>
      <c r="D1156" s="53"/>
      <c r="E1156" s="53"/>
      <c r="F1156" s="53"/>
      <c r="G1156" s="56"/>
      <c r="H1156" s="56"/>
      <c r="I1156" s="59"/>
      <c r="J1156" s="59"/>
      <c r="K1156" s="59"/>
      <c r="L1156" s="59"/>
    </row>
    <row r="1157" spans="1:12" x14ac:dyDescent="0.25">
      <c r="A1157" s="52"/>
      <c r="B1157" s="53"/>
      <c r="C1157" s="53"/>
      <c r="D1157" s="53"/>
      <c r="E1157" s="53"/>
      <c r="F1157" s="53"/>
      <c r="G1157" s="56"/>
      <c r="H1157" s="56"/>
      <c r="I1157" s="59"/>
      <c r="J1157" s="59"/>
      <c r="K1157" s="59"/>
      <c r="L1157" s="59"/>
    </row>
    <row r="1158" spans="1:12" x14ac:dyDescent="0.25">
      <c r="A1158" s="52"/>
      <c r="B1158" s="53"/>
      <c r="C1158" s="53"/>
      <c r="D1158" s="53"/>
      <c r="E1158" s="53"/>
      <c r="F1158" s="53"/>
      <c r="G1158" s="56"/>
      <c r="H1158" s="56"/>
      <c r="I1158" s="59"/>
      <c r="J1158" s="59"/>
      <c r="K1158" s="59"/>
      <c r="L1158" s="59"/>
    </row>
    <row r="1159" spans="1:12" x14ac:dyDescent="0.25">
      <c r="A1159" s="52"/>
      <c r="B1159" s="53"/>
      <c r="C1159" s="53"/>
      <c r="D1159" s="53"/>
      <c r="E1159" s="53"/>
      <c r="F1159" s="53"/>
      <c r="G1159" s="56"/>
      <c r="H1159" s="56"/>
      <c r="I1159" s="59"/>
      <c r="J1159" s="59"/>
      <c r="K1159" s="59"/>
      <c r="L1159" s="59"/>
    </row>
    <row r="1160" spans="1:12" x14ac:dyDescent="0.25">
      <c r="A1160" s="52"/>
      <c r="B1160" s="53"/>
      <c r="C1160" s="53"/>
      <c r="D1160" s="53"/>
      <c r="E1160" s="53"/>
      <c r="F1160" s="53"/>
      <c r="G1160" s="56"/>
      <c r="H1160" s="56"/>
      <c r="I1160" s="59"/>
      <c r="J1160" s="59"/>
      <c r="K1160" s="59"/>
      <c r="L1160" s="59"/>
    </row>
    <row r="1161" spans="1:12" x14ac:dyDescent="0.25">
      <c r="A1161" s="52"/>
      <c r="B1161" s="53"/>
      <c r="C1161" s="53"/>
      <c r="D1161" s="53"/>
      <c r="E1161" s="53"/>
      <c r="F1161" s="53"/>
      <c r="G1161" s="56"/>
      <c r="H1161" s="56"/>
      <c r="I1161" s="59"/>
      <c r="J1161" s="59"/>
      <c r="K1161" s="59"/>
      <c r="L1161" s="59"/>
    </row>
    <row r="1162" spans="1:12" x14ac:dyDescent="0.25">
      <c r="A1162" s="52"/>
      <c r="B1162" s="53"/>
      <c r="C1162" s="53"/>
      <c r="D1162" s="53"/>
      <c r="E1162" s="53"/>
      <c r="F1162" s="53"/>
      <c r="G1162" s="56"/>
      <c r="H1162" s="56"/>
      <c r="I1162" s="59"/>
      <c r="J1162" s="59"/>
      <c r="K1162" s="59"/>
      <c r="L1162" s="59"/>
    </row>
    <row r="1163" spans="1:12" x14ac:dyDescent="0.25">
      <c r="A1163" s="52"/>
      <c r="B1163" s="53"/>
      <c r="C1163" s="53"/>
      <c r="D1163" s="53"/>
      <c r="E1163" s="53"/>
      <c r="F1163" s="53"/>
      <c r="G1163" s="56"/>
      <c r="H1163" s="56"/>
      <c r="I1163" s="59"/>
      <c r="J1163" s="59"/>
      <c r="K1163" s="59"/>
      <c r="L1163" s="59"/>
    </row>
    <row r="1164" spans="1:12" x14ac:dyDescent="0.25">
      <c r="A1164" s="52"/>
      <c r="B1164" s="53"/>
      <c r="C1164" s="53"/>
      <c r="D1164" s="53"/>
      <c r="E1164" s="53"/>
      <c r="F1164" s="53"/>
      <c r="G1164" s="56"/>
      <c r="H1164" s="56"/>
      <c r="I1164" s="59"/>
      <c r="J1164" s="59"/>
      <c r="K1164" s="59"/>
      <c r="L1164" s="59"/>
    </row>
    <row r="1165" spans="1:12" x14ac:dyDescent="0.25">
      <c r="A1165" s="52"/>
      <c r="B1165" s="53"/>
      <c r="C1165" s="53"/>
      <c r="D1165" s="53"/>
      <c r="E1165" s="53"/>
      <c r="F1165" s="53"/>
      <c r="G1165" s="56"/>
      <c r="H1165" s="56"/>
      <c r="I1165" s="59"/>
      <c r="J1165" s="59"/>
      <c r="K1165" s="59"/>
      <c r="L1165" s="59"/>
    </row>
    <row r="1166" spans="1:12" x14ac:dyDescent="0.25">
      <c r="A1166" s="52"/>
      <c r="B1166" s="53"/>
      <c r="C1166" s="53"/>
      <c r="D1166" s="53"/>
      <c r="E1166" s="53"/>
      <c r="F1166" s="53"/>
      <c r="G1166" s="56"/>
      <c r="H1166" s="56"/>
      <c r="I1166" s="59"/>
      <c r="J1166" s="59"/>
      <c r="K1166" s="59"/>
      <c r="L1166" s="59"/>
    </row>
    <row r="1167" spans="1:12" x14ac:dyDescent="0.25">
      <c r="A1167" s="52"/>
      <c r="B1167" s="53"/>
      <c r="C1167" s="53"/>
      <c r="D1167" s="53"/>
      <c r="E1167" s="53"/>
      <c r="F1167" s="53"/>
      <c r="G1167" s="56"/>
      <c r="H1167" s="56"/>
      <c r="I1167" s="59"/>
      <c r="J1167" s="59"/>
      <c r="K1167" s="59"/>
      <c r="L1167" s="59"/>
    </row>
    <row r="1168" spans="1:12" x14ac:dyDescent="0.25">
      <c r="A1168" s="52"/>
      <c r="B1168" s="53"/>
      <c r="C1168" s="53"/>
      <c r="D1168" s="53"/>
      <c r="E1168" s="53"/>
      <c r="F1168" s="53"/>
      <c r="G1168" s="56"/>
      <c r="H1168" s="56"/>
      <c r="I1168" s="59"/>
      <c r="J1168" s="59"/>
      <c r="K1168" s="59"/>
      <c r="L1168" s="59"/>
    </row>
    <row r="1169" spans="1:12" x14ac:dyDescent="0.25">
      <c r="A1169" s="52"/>
      <c r="B1169" s="53"/>
      <c r="C1169" s="53"/>
      <c r="D1169" s="53"/>
      <c r="E1169" s="53"/>
      <c r="F1169" s="53"/>
      <c r="G1169" s="56"/>
      <c r="H1169" s="56"/>
      <c r="I1169" s="59"/>
      <c r="J1169" s="59"/>
      <c r="K1169" s="59"/>
      <c r="L1169" s="59"/>
    </row>
    <row r="1170" spans="1:12" x14ac:dyDescent="0.25">
      <c r="A1170" s="52"/>
      <c r="B1170" s="53"/>
      <c r="C1170" s="53"/>
      <c r="D1170" s="53"/>
      <c r="E1170" s="53"/>
      <c r="F1170" s="53"/>
      <c r="G1170" s="56"/>
      <c r="H1170" s="56"/>
      <c r="I1170" s="59"/>
      <c r="J1170" s="59"/>
      <c r="K1170" s="59"/>
      <c r="L1170" s="59"/>
    </row>
    <row r="1171" spans="1:12" x14ac:dyDescent="0.25">
      <c r="A1171" s="52"/>
      <c r="B1171" s="53"/>
      <c r="C1171" s="53"/>
      <c r="D1171" s="53"/>
      <c r="E1171" s="53"/>
      <c r="F1171" s="53"/>
      <c r="G1171" s="56"/>
      <c r="H1171" s="56"/>
      <c r="I1171" s="59"/>
      <c r="J1171" s="59"/>
      <c r="K1171" s="59"/>
      <c r="L1171" s="59"/>
    </row>
    <row r="1172" spans="1:12" x14ac:dyDescent="0.25">
      <c r="A1172" s="52"/>
      <c r="B1172" s="53"/>
      <c r="C1172" s="53"/>
      <c r="D1172" s="53"/>
      <c r="E1172" s="53"/>
      <c r="F1172" s="53"/>
      <c r="G1172" s="56"/>
      <c r="H1172" s="56"/>
      <c r="I1172" s="59"/>
      <c r="J1172" s="59"/>
      <c r="K1172" s="59"/>
      <c r="L1172" s="59"/>
    </row>
    <row r="1173" spans="1:12" x14ac:dyDescent="0.25">
      <c r="A1173" s="52"/>
      <c r="B1173" s="53"/>
      <c r="C1173" s="53"/>
      <c r="D1173" s="53"/>
      <c r="E1173" s="53"/>
      <c r="F1173" s="53"/>
      <c r="G1173" s="56"/>
      <c r="H1173" s="56"/>
      <c r="I1173" s="59"/>
      <c r="J1173" s="59"/>
      <c r="K1173" s="59"/>
      <c r="L1173" s="59"/>
    </row>
    <row r="1174" spans="1:12" x14ac:dyDescent="0.25">
      <c r="A1174" s="52"/>
      <c r="B1174" s="53"/>
      <c r="C1174" s="53"/>
      <c r="D1174" s="53"/>
      <c r="E1174" s="53"/>
      <c r="F1174" s="53"/>
      <c r="G1174" s="56"/>
      <c r="H1174" s="56"/>
      <c r="I1174" s="59"/>
      <c r="J1174" s="59"/>
      <c r="K1174" s="59"/>
      <c r="L1174" s="59"/>
    </row>
    <row r="1175" spans="1:12" x14ac:dyDescent="0.25">
      <c r="A1175" s="52"/>
      <c r="B1175" s="53"/>
      <c r="C1175" s="53"/>
      <c r="D1175" s="53"/>
      <c r="E1175" s="53"/>
      <c r="F1175" s="53"/>
      <c r="G1175" s="56"/>
      <c r="H1175" s="56"/>
      <c r="I1175" s="59"/>
      <c r="J1175" s="59"/>
      <c r="K1175" s="59"/>
      <c r="L1175" s="59"/>
    </row>
    <row r="1176" spans="1:12" x14ac:dyDescent="0.25">
      <c r="A1176" s="52"/>
      <c r="B1176" s="53"/>
      <c r="C1176" s="53"/>
      <c r="D1176" s="53"/>
      <c r="E1176" s="53"/>
      <c r="F1176" s="53"/>
      <c r="G1176" s="56"/>
      <c r="H1176" s="56"/>
      <c r="I1176" s="59"/>
      <c r="J1176" s="59"/>
      <c r="K1176" s="59"/>
      <c r="L1176" s="59"/>
    </row>
    <row r="1177" spans="1:12" x14ac:dyDescent="0.25">
      <c r="A1177" s="52"/>
      <c r="B1177" s="53"/>
      <c r="C1177" s="53"/>
      <c r="D1177" s="53"/>
      <c r="E1177" s="53"/>
      <c r="F1177" s="53"/>
      <c r="G1177" s="56"/>
      <c r="H1177" s="56"/>
      <c r="I1177" s="59"/>
      <c r="J1177" s="59"/>
      <c r="K1177" s="59"/>
      <c r="L1177" s="59"/>
    </row>
    <row r="1178" spans="1:12" x14ac:dyDescent="0.25">
      <c r="A1178" s="52"/>
      <c r="B1178" s="53"/>
      <c r="C1178" s="53"/>
      <c r="D1178" s="53"/>
      <c r="E1178" s="53"/>
      <c r="F1178" s="53"/>
      <c r="G1178" s="56"/>
      <c r="H1178" s="56"/>
      <c r="I1178" s="59"/>
      <c r="J1178" s="59"/>
      <c r="K1178" s="59"/>
      <c r="L1178" s="59"/>
    </row>
    <row r="1179" spans="1:12" x14ac:dyDescent="0.25">
      <c r="A1179" s="52"/>
      <c r="B1179" s="53"/>
      <c r="C1179" s="53"/>
      <c r="D1179" s="53"/>
      <c r="E1179" s="53"/>
      <c r="F1179" s="53"/>
      <c r="G1179" s="56"/>
      <c r="H1179" s="56"/>
      <c r="I1179" s="59"/>
      <c r="J1179" s="59"/>
      <c r="K1179" s="59"/>
      <c r="L1179" s="59"/>
    </row>
    <row r="1180" spans="1:12" x14ac:dyDescent="0.25">
      <c r="A1180" s="52"/>
      <c r="B1180" s="53"/>
      <c r="C1180" s="53"/>
      <c r="D1180" s="53"/>
      <c r="E1180" s="53"/>
      <c r="F1180" s="53"/>
      <c r="G1180" s="56"/>
      <c r="H1180" s="56"/>
      <c r="I1180" s="59"/>
      <c r="J1180" s="59"/>
      <c r="K1180" s="59"/>
      <c r="L1180" s="59"/>
    </row>
    <row r="1181" spans="1:12" x14ac:dyDescent="0.25">
      <c r="A1181" s="52"/>
      <c r="B1181" s="53"/>
      <c r="C1181" s="53"/>
      <c r="D1181" s="53"/>
      <c r="E1181" s="53"/>
      <c r="F1181" s="53"/>
      <c r="G1181" s="56"/>
      <c r="H1181" s="56"/>
      <c r="I1181" s="59"/>
      <c r="J1181" s="59"/>
      <c r="K1181" s="59"/>
      <c r="L1181" s="59"/>
    </row>
    <row r="1182" spans="1:12" x14ac:dyDescent="0.25">
      <c r="B1182" s="53"/>
      <c r="C1182" s="53"/>
      <c r="D1182" s="53"/>
      <c r="E1182" s="53"/>
      <c r="F1182" s="53"/>
      <c r="G1182" s="56"/>
      <c r="H1182" s="56"/>
      <c r="I1182" s="59"/>
      <c r="J1182" s="59"/>
      <c r="K1182" s="59"/>
      <c r="L1182" s="59"/>
    </row>
    <row r="1183" spans="1:12" x14ac:dyDescent="0.25">
      <c r="B1183" s="53"/>
      <c r="C1183" s="53"/>
      <c r="D1183" s="53"/>
      <c r="E1183" s="53"/>
      <c r="F1183" s="53"/>
      <c r="G1183" s="56"/>
      <c r="H1183" s="56"/>
      <c r="I1183" s="59"/>
      <c r="J1183" s="59"/>
      <c r="K1183" s="59"/>
      <c r="L1183" s="59"/>
    </row>
    <row r="1184" spans="1:12" x14ac:dyDescent="0.25">
      <c r="B1184" s="53"/>
      <c r="C1184" s="53"/>
      <c r="D1184" s="53"/>
      <c r="E1184" s="53"/>
      <c r="F1184" s="53"/>
      <c r="G1184" s="56"/>
      <c r="H1184" s="56"/>
      <c r="I1184" s="59"/>
      <c r="J1184" s="59"/>
      <c r="K1184" s="59"/>
      <c r="L1184" s="59"/>
    </row>
    <row r="1185" spans="1:12" x14ac:dyDescent="0.25">
      <c r="B1185" s="53"/>
      <c r="C1185" s="53"/>
      <c r="D1185" s="53"/>
      <c r="E1185" s="53"/>
      <c r="F1185" s="53"/>
      <c r="G1185" s="56"/>
      <c r="H1185" s="56"/>
      <c r="I1185" s="59"/>
      <c r="J1185" s="59"/>
      <c r="K1185" s="59"/>
      <c r="L1185" s="59"/>
    </row>
    <row r="1186" spans="1:12" x14ac:dyDescent="0.25">
      <c r="B1186" s="53"/>
      <c r="C1186" s="53"/>
      <c r="D1186" s="53"/>
      <c r="E1186" s="53"/>
      <c r="F1186" s="53"/>
      <c r="G1186" s="56"/>
      <c r="H1186" s="56"/>
      <c r="I1186" s="59"/>
      <c r="J1186" s="59"/>
      <c r="K1186" s="59"/>
      <c r="L1186" s="59"/>
    </row>
    <row r="1187" spans="1:12" x14ac:dyDescent="0.25">
      <c r="B1187" s="53"/>
      <c r="C1187" s="53"/>
      <c r="D1187" s="53"/>
      <c r="E1187" s="53"/>
      <c r="F1187" s="53"/>
      <c r="G1187" s="56"/>
      <c r="H1187" s="56"/>
      <c r="I1187" s="59"/>
      <c r="J1187" s="59"/>
      <c r="K1187" s="59"/>
      <c r="L1187" s="59"/>
    </row>
    <row r="1188" spans="1:12" x14ac:dyDescent="0.25">
      <c r="B1188" s="53"/>
      <c r="C1188" s="53"/>
      <c r="D1188" s="53"/>
      <c r="E1188" s="53"/>
      <c r="F1188" s="53"/>
      <c r="G1188" s="56"/>
      <c r="H1188" s="56"/>
      <c r="I1188" s="59"/>
      <c r="J1188" s="59"/>
      <c r="K1188" s="59"/>
      <c r="L1188" s="59"/>
    </row>
    <row r="1189" spans="1:12" x14ac:dyDescent="0.25">
      <c r="B1189" s="53"/>
      <c r="C1189" s="53"/>
      <c r="D1189" s="53"/>
      <c r="E1189" s="53"/>
      <c r="F1189" s="53"/>
      <c r="G1189" s="56"/>
      <c r="H1189" s="56"/>
      <c r="I1189" s="59"/>
      <c r="J1189" s="59"/>
      <c r="K1189" s="59"/>
      <c r="L1189" s="59"/>
    </row>
    <row r="1190" spans="1:12" x14ac:dyDescent="0.25">
      <c r="B1190" s="53"/>
      <c r="C1190" s="53"/>
      <c r="D1190" s="53"/>
      <c r="E1190" s="53"/>
      <c r="F1190" s="53"/>
      <c r="G1190" s="56"/>
      <c r="H1190" s="56"/>
      <c r="I1190" s="59"/>
      <c r="J1190" s="59"/>
      <c r="K1190" s="59"/>
      <c r="L1190" s="59"/>
    </row>
    <row r="1191" spans="1:12" x14ac:dyDescent="0.25">
      <c r="B1191" s="53"/>
      <c r="C1191" s="53"/>
      <c r="D1191" s="53"/>
      <c r="E1191" s="53"/>
      <c r="F1191" s="53"/>
      <c r="G1191" s="56"/>
      <c r="H1191" s="56"/>
      <c r="I1191" s="59"/>
      <c r="J1191" s="59"/>
      <c r="K1191" s="59"/>
      <c r="L1191" s="59"/>
    </row>
    <row r="1192" spans="1:12" x14ac:dyDescent="0.25">
      <c r="A1192" s="60"/>
      <c r="B1192" s="53"/>
      <c r="C1192" s="53"/>
      <c r="D1192" s="53"/>
      <c r="E1192" s="53"/>
      <c r="F1192" s="53"/>
      <c r="G1192" s="56"/>
      <c r="H1192" s="56"/>
      <c r="I1192" s="59"/>
      <c r="J1192" s="59"/>
      <c r="K1192" s="59"/>
      <c r="L1192" s="59"/>
    </row>
    <row r="1193" spans="1:12" x14ac:dyDescent="0.25">
      <c r="A1193" s="60"/>
      <c r="B1193" s="53"/>
      <c r="C1193" s="53"/>
      <c r="D1193" s="53"/>
      <c r="E1193" s="53"/>
      <c r="F1193" s="53"/>
      <c r="G1193" s="56"/>
      <c r="H1193" s="56"/>
      <c r="I1193" s="59"/>
      <c r="J1193" s="59"/>
      <c r="K1193" s="59"/>
      <c r="L1193" s="59"/>
    </row>
    <row r="1194" spans="1:12" x14ac:dyDescent="0.25">
      <c r="A1194" s="60"/>
      <c r="B1194" s="53"/>
      <c r="C1194" s="53"/>
      <c r="D1194" s="53"/>
      <c r="E1194" s="53"/>
      <c r="F1194" s="53"/>
      <c r="G1194" s="56"/>
      <c r="H1194" s="56"/>
      <c r="I1194" s="59"/>
      <c r="J1194" s="59"/>
      <c r="K1194" s="59"/>
      <c r="L1194" s="59"/>
    </row>
    <row r="1195" spans="1:12" x14ac:dyDescent="0.25">
      <c r="A1195" s="60"/>
      <c r="B1195" s="53"/>
      <c r="C1195" s="53"/>
      <c r="D1195" s="53"/>
      <c r="E1195" s="53"/>
      <c r="F1195" s="53"/>
      <c r="G1195" s="56"/>
      <c r="H1195" s="56"/>
      <c r="I1195" s="59"/>
      <c r="J1195" s="59"/>
      <c r="K1195" s="59"/>
      <c r="L1195" s="59"/>
    </row>
    <row r="1196" spans="1:12" x14ac:dyDescent="0.25">
      <c r="A1196" s="60"/>
      <c r="B1196" s="53"/>
      <c r="C1196" s="53"/>
      <c r="D1196" s="53"/>
      <c r="E1196" s="53"/>
      <c r="F1196" s="53"/>
      <c r="G1196" s="56"/>
      <c r="H1196" s="56"/>
      <c r="I1196" s="59"/>
      <c r="J1196" s="59"/>
      <c r="K1196" s="59"/>
      <c r="L1196" s="59"/>
    </row>
    <row r="1197" spans="1:12" x14ac:dyDescent="0.25">
      <c r="A1197" s="60"/>
      <c r="B1197" s="53"/>
      <c r="C1197" s="53"/>
      <c r="D1197" s="53"/>
      <c r="E1197" s="53"/>
      <c r="F1197" s="53"/>
      <c r="G1197" s="56"/>
      <c r="H1197" s="56"/>
      <c r="I1197" s="59"/>
      <c r="J1197" s="59"/>
      <c r="K1197" s="59"/>
      <c r="L1197" s="59"/>
    </row>
    <row r="1198" spans="1:12" x14ac:dyDescent="0.25">
      <c r="A1198" s="60"/>
      <c r="B1198" s="53"/>
      <c r="C1198" s="53"/>
      <c r="D1198" s="53"/>
      <c r="E1198" s="53"/>
      <c r="F1198" s="53"/>
      <c r="G1198" s="56"/>
      <c r="H1198" s="56"/>
      <c r="I1198" s="59"/>
      <c r="J1198" s="59"/>
      <c r="K1198" s="59"/>
      <c r="L1198" s="59"/>
    </row>
    <row r="1199" spans="1:12" x14ac:dyDescent="0.25">
      <c r="A1199" s="60"/>
      <c r="B1199" s="53"/>
      <c r="C1199" s="53"/>
      <c r="D1199" s="53"/>
      <c r="E1199" s="53"/>
      <c r="F1199" s="53"/>
      <c r="G1199" s="56"/>
      <c r="H1199" s="56"/>
      <c r="I1199" s="59"/>
      <c r="J1199" s="59"/>
      <c r="K1199" s="59"/>
      <c r="L1199" s="59"/>
    </row>
    <row r="1200" spans="1:12" x14ac:dyDescent="0.25">
      <c r="A1200" s="60"/>
      <c r="B1200" s="53"/>
      <c r="C1200" s="53"/>
      <c r="D1200" s="53"/>
      <c r="E1200" s="53"/>
      <c r="F1200" s="53"/>
      <c r="G1200" s="56"/>
      <c r="H1200" s="56"/>
      <c r="I1200" s="59"/>
      <c r="J1200" s="59"/>
      <c r="K1200" s="59"/>
      <c r="L1200" s="59"/>
    </row>
    <row r="1201" spans="1:12" x14ac:dyDescent="0.25">
      <c r="A1201" s="60"/>
      <c r="B1201" s="53"/>
      <c r="C1201" s="53"/>
      <c r="D1201" s="53"/>
      <c r="E1201" s="53"/>
      <c r="F1201" s="53"/>
      <c r="G1201" s="56"/>
      <c r="H1201" s="56"/>
      <c r="I1201" s="59"/>
      <c r="J1201" s="59"/>
      <c r="K1201" s="59"/>
      <c r="L1201" s="59"/>
    </row>
    <row r="1202" spans="1:12" x14ac:dyDescent="0.25">
      <c r="A1202" s="60"/>
      <c r="B1202" s="53"/>
      <c r="C1202" s="53"/>
      <c r="D1202" s="53"/>
      <c r="E1202" s="53"/>
      <c r="F1202" s="53"/>
      <c r="G1202" s="56"/>
      <c r="H1202" s="56"/>
      <c r="I1202" s="59"/>
      <c r="J1202" s="59"/>
      <c r="K1202" s="59"/>
      <c r="L1202" s="59"/>
    </row>
    <row r="1203" spans="1:12" x14ac:dyDescent="0.25">
      <c r="A1203" s="60"/>
      <c r="B1203" s="53"/>
      <c r="C1203" s="53"/>
      <c r="D1203" s="53"/>
      <c r="E1203" s="53"/>
      <c r="F1203" s="53"/>
      <c r="G1203" s="56"/>
      <c r="H1203" s="56"/>
      <c r="I1203" s="59"/>
      <c r="J1203" s="59"/>
      <c r="K1203" s="59"/>
      <c r="L1203" s="59"/>
    </row>
    <row r="1204" spans="1:12" x14ac:dyDescent="0.25">
      <c r="A1204" s="60"/>
      <c r="B1204" s="53"/>
      <c r="C1204" s="53"/>
      <c r="D1204" s="53"/>
      <c r="E1204" s="53"/>
      <c r="F1204" s="53"/>
      <c r="G1204" s="56"/>
      <c r="H1204" s="56"/>
      <c r="I1204" s="59"/>
      <c r="J1204" s="59"/>
      <c r="K1204" s="59"/>
      <c r="L1204" s="59"/>
    </row>
    <row r="1205" spans="1:12" x14ac:dyDescent="0.25">
      <c r="A1205" s="60"/>
      <c r="B1205" s="53"/>
      <c r="C1205" s="53"/>
      <c r="D1205" s="53"/>
      <c r="E1205" s="53"/>
      <c r="F1205" s="53"/>
      <c r="G1205" s="56"/>
      <c r="H1205" s="56"/>
      <c r="I1205" s="59"/>
      <c r="J1205" s="59"/>
      <c r="K1205" s="59"/>
      <c r="L1205" s="59"/>
    </row>
    <row r="1206" spans="1:12" x14ac:dyDescent="0.25">
      <c r="A1206" s="60"/>
      <c r="B1206" s="53"/>
      <c r="C1206" s="53"/>
      <c r="D1206" s="53"/>
      <c r="E1206" s="53"/>
      <c r="F1206" s="53"/>
      <c r="G1206" s="56"/>
      <c r="H1206" s="56"/>
      <c r="I1206" s="59"/>
      <c r="J1206" s="59"/>
      <c r="K1206" s="59"/>
      <c r="L1206" s="59"/>
    </row>
    <row r="1207" spans="1:12" x14ac:dyDescent="0.25">
      <c r="A1207" s="60"/>
      <c r="B1207" s="53"/>
      <c r="C1207" s="53"/>
      <c r="D1207" s="53"/>
      <c r="E1207" s="53"/>
      <c r="F1207" s="53"/>
      <c r="G1207" s="56"/>
      <c r="H1207" s="56"/>
      <c r="I1207" s="59"/>
      <c r="J1207" s="59"/>
      <c r="K1207" s="59"/>
      <c r="L1207" s="59"/>
    </row>
    <row r="1208" spans="1:12" x14ac:dyDescent="0.25">
      <c r="A1208" s="60"/>
      <c r="B1208" s="53"/>
      <c r="C1208" s="53"/>
      <c r="D1208" s="53"/>
      <c r="E1208" s="53"/>
      <c r="F1208" s="53"/>
      <c r="G1208" s="56"/>
      <c r="H1208" s="56"/>
      <c r="I1208" s="59"/>
      <c r="J1208" s="59"/>
      <c r="K1208" s="59"/>
      <c r="L1208" s="59"/>
    </row>
    <row r="1209" spans="1:12" x14ac:dyDescent="0.25">
      <c r="A1209" s="60"/>
      <c r="B1209" s="53"/>
      <c r="C1209" s="53"/>
      <c r="D1209" s="53"/>
      <c r="E1209" s="53"/>
      <c r="F1209" s="53"/>
      <c r="G1209" s="56"/>
      <c r="H1209" s="56"/>
      <c r="I1209" s="59"/>
      <c r="J1209" s="59"/>
      <c r="K1209" s="59"/>
      <c r="L1209" s="59"/>
    </row>
    <row r="1210" spans="1:12" x14ac:dyDescent="0.25">
      <c r="A1210" s="60"/>
      <c r="B1210" s="53"/>
      <c r="C1210" s="53"/>
      <c r="D1210" s="53"/>
      <c r="E1210" s="53"/>
      <c r="F1210" s="53"/>
      <c r="G1210" s="56"/>
      <c r="H1210" s="56"/>
      <c r="I1210" s="59"/>
      <c r="J1210" s="59"/>
      <c r="K1210" s="59"/>
      <c r="L1210" s="59"/>
    </row>
    <row r="1211" spans="1:12" x14ac:dyDescent="0.25">
      <c r="A1211" s="60"/>
      <c r="B1211" s="53"/>
      <c r="C1211" s="53"/>
      <c r="D1211" s="53"/>
      <c r="E1211" s="53"/>
      <c r="F1211" s="53"/>
      <c r="G1211" s="56"/>
      <c r="H1211" s="56"/>
      <c r="I1211" s="59"/>
      <c r="J1211" s="59"/>
      <c r="K1211" s="59"/>
      <c r="L1211" s="59"/>
    </row>
    <row r="1212" spans="1:12" x14ac:dyDescent="0.25">
      <c r="A1212" s="60"/>
      <c r="B1212" s="53"/>
      <c r="C1212" s="53"/>
      <c r="D1212" s="53"/>
      <c r="E1212" s="53"/>
      <c r="F1212" s="53"/>
      <c r="G1212" s="56"/>
      <c r="H1212" s="56"/>
      <c r="I1212" s="59"/>
      <c r="J1212" s="59"/>
      <c r="K1212" s="59"/>
      <c r="L1212" s="59"/>
    </row>
    <row r="1213" spans="1:12" x14ac:dyDescent="0.25">
      <c r="A1213" s="60"/>
      <c r="B1213" s="53"/>
      <c r="C1213" s="53"/>
      <c r="D1213" s="53"/>
      <c r="E1213" s="53"/>
      <c r="F1213" s="53"/>
      <c r="G1213" s="56"/>
      <c r="H1213" s="56"/>
      <c r="I1213" s="59"/>
      <c r="J1213" s="59"/>
      <c r="K1213" s="59"/>
      <c r="L1213" s="59"/>
    </row>
    <row r="1214" spans="1:12" x14ac:dyDescent="0.25">
      <c r="A1214" s="60"/>
      <c r="B1214" s="53"/>
      <c r="C1214" s="53"/>
      <c r="D1214" s="53"/>
      <c r="E1214" s="53"/>
      <c r="F1214" s="53"/>
      <c r="G1214" s="56"/>
      <c r="H1214" s="56"/>
      <c r="I1214" s="59"/>
      <c r="J1214" s="59"/>
      <c r="K1214" s="59"/>
      <c r="L1214" s="59"/>
    </row>
    <row r="1215" spans="1:12" x14ac:dyDescent="0.25">
      <c r="A1215" s="60"/>
      <c r="B1215" s="53"/>
      <c r="C1215" s="53"/>
      <c r="D1215" s="53"/>
      <c r="E1215" s="53"/>
      <c r="F1215" s="53"/>
      <c r="G1215" s="56"/>
      <c r="H1215" s="56"/>
      <c r="I1215" s="59"/>
      <c r="J1215" s="59"/>
      <c r="K1215" s="59"/>
      <c r="L1215" s="59"/>
    </row>
    <row r="1216" spans="1:12" x14ac:dyDescent="0.25">
      <c r="A1216" s="60"/>
      <c r="B1216" s="53"/>
      <c r="C1216" s="53"/>
      <c r="D1216" s="53"/>
      <c r="E1216" s="53"/>
      <c r="F1216" s="53"/>
      <c r="G1216" s="56"/>
      <c r="H1216" s="56"/>
      <c r="I1216" s="59"/>
      <c r="J1216" s="59"/>
      <c r="K1216" s="59"/>
      <c r="L1216" s="59"/>
    </row>
    <row r="1217" spans="1:12" x14ac:dyDescent="0.25">
      <c r="A1217" s="60"/>
      <c r="B1217" s="53"/>
      <c r="C1217" s="53"/>
      <c r="D1217" s="53"/>
      <c r="E1217" s="53"/>
      <c r="F1217" s="53"/>
      <c r="G1217" s="56"/>
      <c r="H1217" s="56"/>
      <c r="I1217" s="59"/>
      <c r="J1217" s="59"/>
      <c r="K1217" s="59"/>
      <c r="L1217" s="59"/>
    </row>
    <row r="1218" spans="1:12" x14ac:dyDescent="0.25">
      <c r="A1218" s="60"/>
      <c r="B1218" s="53"/>
      <c r="C1218" s="53"/>
      <c r="D1218" s="53"/>
      <c r="E1218" s="53"/>
      <c r="F1218" s="53"/>
      <c r="G1218" s="56"/>
      <c r="H1218" s="56"/>
      <c r="I1218" s="59"/>
      <c r="J1218" s="59"/>
      <c r="K1218" s="59"/>
      <c r="L1218" s="59"/>
    </row>
    <row r="1219" spans="1:12" x14ac:dyDescent="0.25">
      <c r="A1219" s="60"/>
      <c r="B1219" s="53"/>
      <c r="C1219" s="53"/>
      <c r="D1219" s="53"/>
      <c r="E1219" s="53"/>
      <c r="F1219" s="53"/>
      <c r="G1219" s="56"/>
      <c r="H1219" s="56"/>
      <c r="I1219" s="59"/>
      <c r="J1219" s="59"/>
      <c r="K1219" s="59"/>
      <c r="L1219" s="59"/>
    </row>
    <row r="1220" spans="1:12" x14ac:dyDescent="0.25">
      <c r="A1220" s="60"/>
      <c r="B1220" s="53"/>
      <c r="C1220" s="53"/>
      <c r="D1220" s="53"/>
      <c r="E1220" s="53"/>
      <c r="F1220" s="53"/>
      <c r="G1220" s="56"/>
      <c r="H1220" s="56"/>
      <c r="I1220" s="59"/>
      <c r="J1220" s="59"/>
      <c r="K1220" s="59"/>
      <c r="L1220" s="59"/>
    </row>
    <row r="1221" spans="1:12" x14ac:dyDescent="0.25">
      <c r="A1221" s="60"/>
      <c r="B1221" s="53"/>
      <c r="C1221" s="53"/>
      <c r="D1221" s="53"/>
      <c r="E1221" s="53"/>
      <c r="F1221" s="53"/>
      <c r="G1221" s="56"/>
      <c r="H1221" s="56"/>
      <c r="I1221" s="59"/>
      <c r="J1221" s="59"/>
      <c r="K1221" s="59"/>
      <c r="L1221" s="59"/>
    </row>
    <row r="1222" spans="1:12" x14ac:dyDescent="0.25">
      <c r="A1222" s="60"/>
      <c r="B1222" s="53"/>
      <c r="C1222" s="53"/>
      <c r="D1222" s="53"/>
      <c r="E1222" s="53"/>
      <c r="F1222" s="53"/>
      <c r="G1222" s="56"/>
      <c r="H1222" s="56"/>
      <c r="I1222" s="59"/>
      <c r="J1222" s="59"/>
      <c r="K1222" s="59"/>
      <c r="L1222" s="59"/>
    </row>
    <row r="1223" spans="1:12" x14ac:dyDescent="0.25">
      <c r="A1223" s="60"/>
      <c r="B1223" s="53"/>
      <c r="C1223" s="53"/>
      <c r="D1223" s="53"/>
      <c r="E1223" s="53"/>
      <c r="F1223" s="53"/>
      <c r="G1223" s="56"/>
      <c r="H1223" s="56"/>
      <c r="I1223" s="59"/>
      <c r="J1223" s="59"/>
      <c r="K1223" s="59"/>
      <c r="L1223" s="59"/>
    </row>
    <row r="1224" spans="1:12" x14ac:dyDescent="0.25">
      <c r="A1224" s="60"/>
      <c r="B1224" s="53"/>
      <c r="C1224" s="53"/>
      <c r="D1224" s="53"/>
      <c r="E1224" s="53"/>
      <c r="F1224" s="53"/>
      <c r="G1224" s="56"/>
      <c r="H1224" s="56"/>
      <c r="I1224" s="59"/>
      <c r="J1224" s="59"/>
      <c r="K1224" s="59"/>
      <c r="L1224" s="59"/>
    </row>
    <row r="1225" spans="1:12" x14ac:dyDescent="0.25">
      <c r="A1225" s="60"/>
      <c r="B1225" s="53"/>
      <c r="C1225" s="53"/>
      <c r="D1225" s="53"/>
      <c r="E1225" s="53"/>
      <c r="F1225" s="53"/>
      <c r="G1225" s="56"/>
      <c r="H1225" s="56"/>
      <c r="I1225" s="59"/>
      <c r="J1225" s="59"/>
      <c r="K1225" s="59"/>
      <c r="L1225" s="59"/>
    </row>
    <row r="1226" spans="1:12" x14ac:dyDescent="0.25">
      <c r="A1226" s="60"/>
      <c r="B1226" s="53"/>
      <c r="C1226" s="53"/>
      <c r="D1226" s="53"/>
      <c r="E1226" s="53"/>
      <c r="F1226" s="53"/>
      <c r="G1226" s="56"/>
      <c r="H1226" s="56"/>
      <c r="I1226" s="59"/>
      <c r="J1226" s="59"/>
      <c r="K1226" s="59"/>
      <c r="L1226" s="59"/>
    </row>
    <row r="1227" spans="1:12" x14ac:dyDescent="0.25">
      <c r="A1227" s="60"/>
      <c r="B1227" s="53"/>
      <c r="C1227" s="53"/>
      <c r="D1227" s="53"/>
      <c r="E1227" s="53"/>
      <c r="F1227" s="53"/>
      <c r="G1227" s="56"/>
      <c r="H1227" s="56"/>
      <c r="I1227" s="59"/>
      <c r="J1227" s="59"/>
      <c r="K1227" s="59"/>
      <c r="L1227" s="59"/>
    </row>
    <row r="1228" spans="1:12" x14ac:dyDescent="0.25">
      <c r="A1228" s="60"/>
      <c r="B1228" s="53"/>
      <c r="C1228" s="53"/>
      <c r="D1228" s="53"/>
      <c r="E1228" s="53"/>
      <c r="F1228" s="53"/>
      <c r="G1228" s="56"/>
      <c r="H1228" s="56"/>
      <c r="I1228" s="59"/>
      <c r="J1228" s="59"/>
      <c r="K1228" s="59"/>
      <c r="L1228" s="59"/>
    </row>
    <row r="1229" spans="1:12" x14ac:dyDescent="0.25">
      <c r="A1229" s="60"/>
      <c r="B1229" s="53"/>
      <c r="C1229" s="53"/>
      <c r="D1229" s="53"/>
      <c r="E1229" s="53"/>
      <c r="F1229" s="53"/>
      <c r="G1229" s="56"/>
      <c r="H1229" s="56"/>
      <c r="I1229" s="59"/>
      <c r="J1229" s="59"/>
      <c r="K1229" s="59"/>
      <c r="L1229" s="59"/>
    </row>
    <row r="1230" spans="1:12" x14ac:dyDescent="0.25">
      <c r="A1230" s="60"/>
      <c r="B1230" s="53"/>
      <c r="C1230" s="53"/>
      <c r="D1230" s="53"/>
      <c r="E1230" s="53"/>
      <c r="F1230" s="53"/>
      <c r="G1230" s="56"/>
      <c r="H1230" s="56"/>
      <c r="I1230" s="59"/>
      <c r="J1230" s="59"/>
      <c r="K1230" s="59"/>
      <c r="L1230" s="59"/>
    </row>
    <row r="1231" spans="1:12" x14ac:dyDescent="0.25">
      <c r="A1231" s="60"/>
      <c r="B1231" s="53"/>
      <c r="C1231" s="53"/>
      <c r="D1231" s="53"/>
      <c r="E1231" s="53"/>
      <c r="F1231" s="53"/>
      <c r="G1231" s="56"/>
      <c r="H1231" s="56"/>
      <c r="I1231" s="59"/>
      <c r="J1231" s="59"/>
      <c r="K1231" s="59"/>
      <c r="L1231" s="59"/>
    </row>
    <row r="1232" spans="1:12" x14ac:dyDescent="0.25">
      <c r="A1232" s="60"/>
      <c r="B1232" s="53"/>
      <c r="C1232" s="53"/>
      <c r="D1232" s="53"/>
      <c r="E1232" s="53"/>
      <c r="F1232" s="53"/>
      <c r="G1232" s="56"/>
      <c r="H1232" s="56"/>
      <c r="I1232" s="59"/>
      <c r="J1232" s="59"/>
      <c r="K1232" s="59"/>
      <c r="L1232" s="59"/>
    </row>
    <row r="1233" spans="1:12" x14ac:dyDescent="0.25">
      <c r="A1233" s="60"/>
      <c r="B1233" s="53"/>
      <c r="C1233" s="53"/>
      <c r="D1233" s="53"/>
      <c r="E1233" s="53"/>
      <c r="F1233" s="53"/>
      <c r="G1233" s="56"/>
      <c r="H1233" s="56"/>
      <c r="I1233" s="59"/>
      <c r="J1233" s="59"/>
      <c r="K1233" s="59"/>
      <c r="L1233" s="59"/>
    </row>
    <row r="1234" spans="1:12" x14ac:dyDescent="0.25">
      <c r="A1234" s="60"/>
      <c r="B1234" s="53"/>
      <c r="C1234" s="53"/>
      <c r="D1234" s="53"/>
      <c r="E1234" s="53"/>
      <c r="F1234" s="53"/>
      <c r="G1234" s="56"/>
      <c r="H1234" s="56"/>
      <c r="I1234" s="59"/>
      <c r="J1234" s="59"/>
      <c r="K1234" s="59"/>
      <c r="L1234" s="59"/>
    </row>
    <row r="1235" spans="1:12" x14ac:dyDescent="0.25">
      <c r="A1235" s="60"/>
      <c r="B1235" s="53"/>
      <c r="C1235" s="53"/>
      <c r="D1235" s="53"/>
      <c r="E1235" s="53"/>
      <c r="F1235" s="53"/>
      <c r="G1235" s="56"/>
      <c r="H1235" s="56"/>
      <c r="I1235" s="59"/>
      <c r="J1235" s="59"/>
      <c r="K1235" s="59"/>
      <c r="L1235" s="59"/>
    </row>
    <row r="1236" spans="1:12" x14ac:dyDescent="0.25">
      <c r="A1236" s="60"/>
      <c r="B1236" s="53"/>
      <c r="C1236" s="53"/>
      <c r="D1236" s="53"/>
      <c r="E1236" s="53"/>
      <c r="F1236" s="53"/>
      <c r="G1236" s="56"/>
      <c r="H1236" s="56"/>
      <c r="I1236" s="59"/>
      <c r="J1236" s="59"/>
      <c r="K1236" s="59"/>
      <c r="L1236" s="59"/>
    </row>
    <row r="1237" spans="1:12" x14ac:dyDescent="0.25">
      <c r="A1237" s="60"/>
      <c r="B1237" s="53"/>
      <c r="C1237" s="53"/>
      <c r="D1237" s="53"/>
      <c r="E1237" s="53"/>
      <c r="F1237" s="53"/>
      <c r="G1237" s="56"/>
      <c r="H1237" s="56"/>
      <c r="I1237" s="59"/>
      <c r="J1237" s="59"/>
      <c r="K1237" s="59"/>
      <c r="L1237" s="59"/>
    </row>
    <row r="1238" spans="1:12" x14ac:dyDescent="0.25">
      <c r="A1238" s="60"/>
      <c r="B1238" s="53"/>
      <c r="C1238" s="53"/>
      <c r="D1238" s="53"/>
      <c r="E1238" s="53"/>
      <c r="F1238" s="53"/>
      <c r="G1238" s="56"/>
      <c r="H1238" s="56"/>
      <c r="I1238" s="59"/>
      <c r="J1238" s="59"/>
      <c r="K1238" s="59"/>
      <c r="L1238" s="59"/>
    </row>
    <row r="1239" spans="1:12" x14ac:dyDescent="0.25">
      <c r="A1239" s="60"/>
      <c r="B1239" s="53"/>
      <c r="C1239" s="53"/>
      <c r="D1239" s="53"/>
      <c r="E1239" s="53"/>
      <c r="F1239" s="53"/>
      <c r="G1239" s="56"/>
      <c r="H1239" s="56"/>
      <c r="I1239" s="59"/>
      <c r="J1239" s="59"/>
      <c r="K1239" s="59"/>
      <c r="L1239" s="59"/>
    </row>
    <row r="1240" spans="1:12" x14ac:dyDescent="0.25">
      <c r="A1240" s="60"/>
      <c r="B1240" s="53"/>
      <c r="C1240" s="53"/>
      <c r="D1240" s="53"/>
      <c r="E1240" s="53"/>
      <c r="F1240" s="53"/>
      <c r="G1240" s="56"/>
      <c r="H1240" s="56"/>
      <c r="I1240" s="59"/>
      <c r="J1240" s="59"/>
      <c r="K1240" s="59"/>
      <c r="L1240" s="59"/>
    </row>
    <row r="1241" spans="1:12" x14ac:dyDescent="0.25">
      <c r="A1241" s="60"/>
      <c r="B1241" s="53"/>
      <c r="C1241" s="53"/>
      <c r="D1241" s="53"/>
      <c r="E1241" s="53"/>
      <c r="F1241" s="53"/>
      <c r="G1241" s="56"/>
      <c r="H1241" s="56"/>
      <c r="I1241" s="59"/>
      <c r="J1241" s="59"/>
      <c r="K1241" s="59"/>
      <c r="L1241" s="59"/>
    </row>
    <row r="1242" spans="1:12" x14ac:dyDescent="0.25">
      <c r="A1242" s="60"/>
      <c r="B1242" s="53"/>
      <c r="C1242" s="53"/>
      <c r="D1242" s="53"/>
      <c r="E1242" s="53"/>
      <c r="F1242" s="53"/>
      <c r="G1242" s="56"/>
      <c r="H1242" s="56"/>
      <c r="I1242" s="59"/>
      <c r="J1242" s="59"/>
      <c r="K1242" s="59"/>
      <c r="L1242" s="59"/>
    </row>
    <row r="1243" spans="1:12" x14ac:dyDescent="0.25">
      <c r="A1243" s="60"/>
      <c r="B1243" s="53"/>
      <c r="C1243" s="53"/>
      <c r="D1243" s="53"/>
      <c r="E1243" s="53"/>
      <c r="F1243" s="53"/>
      <c r="G1243" s="56"/>
      <c r="H1243" s="56"/>
      <c r="I1243" s="59"/>
      <c r="J1243" s="59"/>
      <c r="K1243" s="59"/>
      <c r="L1243" s="59"/>
    </row>
    <row r="1244" spans="1:12" x14ac:dyDescent="0.25">
      <c r="A1244" s="60"/>
      <c r="B1244" s="53"/>
      <c r="C1244" s="53"/>
      <c r="D1244" s="53"/>
      <c r="E1244" s="53"/>
      <c r="F1244" s="53"/>
      <c r="G1244" s="56"/>
      <c r="H1244" s="56"/>
      <c r="I1244" s="59"/>
      <c r="J1244" s="59"/>
      <c r="K1244" s="59"/>
      <c r="L1244" s="59"/>
    </row>
  </sheetData>
  <sheetProtection password="D646" sheet="1" objects="1" scenarios="1"/>
  <mergeCells count="20">
    <mergeCell ref="A5:L5"/>
    <mergeCell ref="A1:L1"/>
    <mergeCell ref="A2:L2"/>
    <mergeCell ref="A3:L3"/>
    <mergeCell ref="A4:D4"/>
    <mergeCell ref="E4:H4"/>
    <mergeCell ref="C7:H7"/>
    <mergeCell ref="A8:A9"/>
    <mergeCell ref="B8:B9"/>
    <mergeCell ref="C8:C9"/>
    <mergeCell ref="D8:D9"/>
    <mergeCell ref="E8:E9"/>
    <mergeCell ref="F8:F9"/>
    <mergeCell ref="G8:G9"/>
    <mergeCell ref="H8:H9"/>
    <mergeCell ref="I8:I9"/>
    <mergeCell ref="J8:J9"/>
    <mergeCell ref="K8:K9"/>
    <mergeCell ref="L8:L9"/>
    <mergeCell ref="A1030:F1030"/>
  </mergeCells>
  <pageMargins left="0.43307086614173229" right="3.937007874015748E-2" top="0.74803149606299213" bottom="0.74803149606299213"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2018-12-18T12:27:47Z</cp:lastPrinted>
  <dcterms:created xsi:type="dcterms:W3CDTF">2018-12-18T08:52:48Z</dcterms:created>
  <dcterms:modified xsi:type="dcterms:W3CDTF">2018-12-18T12:27:51Z</dcterms:modified>
</cp:coreProperties>
</file>